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Розділ Б" sheetId="1" r:id="rId1"/>
  </sheets>
  <definedNames>
    <definedName name="_xlnm.Print_Titles" localSheetId="0">'Розділ Б'!$A:$E,'Розділ Б'!$1:$10</definedName>
    <definedName name="_xlnm.Print_Area" localSheetId="0">'Розділ Б'!$A$1:$AA$40</definedName>
  </definedNames>
  <calcPr fullCalcOnLoad="1"/>
</workbook>
</file>

<file path=xl/sharedStrings.xml><?xml version="1.0" encoding="utf-8"?>
<sst xmlns="http://schemas.openxmlformats.org/spreadsheetml/2006/main" count="267" uniqueCount="91">
  <si>
    <t>№ з/п</t>
  </si>
  <si>
    <t>Найменування показника</t>
  </si>
  <si>
    <t>Кількість осіб, до яких застосовано амністію</t>
  </si>
  <si>
    <t>в апеляційній інстанції</t>
  </si>
  <si>
    <t>УСЬОГО</t>
  </si>
  <si>
    <t>у тому числі</t>
  </si>
  <si>
    <t xml:space="preserve">усього </t>
  </si>
  <si>
    <t>у тому числі:</t>
  </si>
  <si>
    <t>усього</t>
  </si>
  <si>
    <t>А</t>
  </si>
  <si>
    <t>Б</t>
  </si>
  <si>
    <t>В</t>
  </si>
  <si>
    <t>Sum-F1</t>
  </si>
  <si>
    <t>Sum-F2</t>
  </si>
  <si>
    <t>Sum-F3</t>
  </si>
  <si>
    <t>Sum-F4</t>
  </si>
  <si>
    <t>Sum-F5</t>
  </si>
  <si>
    <t>Sum-F6</t>
  </si>
  <si>
    <t>Sum-F7</t>
  </si>
  <si>
    <t>Sum-F8</t>
  </si>
  <si>
    <t>Sum-F9</t>
  </si>
  <si>
    <t>Sum-F10</t>
  </si>
  <si>
    <t>Sum-F11</t>
  </si>
  <si>
    <t>Sum-F12</t>
  </si>
  <si>
    <t>Sum-F13</t>
  </si>
  <si>
    <t>Sum-F14</t>
  </si>
  <si>
    <t>Sum-F15</t>
  </si>
  <si>
    <t>Sum-F16</t>
  </si>
  <si>
    <t>Sum-F17</t>
  </si>
  <si>
    <t>Sum-F18</t>
  </si>
  <si>
    <t>Sum-F19</t>
  </si>
  <si>
    <t>Sum-F20</t>
  </si>
  <si>
    <t>Sum-F21</t>
  </si>
  <si>
    <t>Sum-F22</t>
  </si>
  <si>
    <t xml:space="preserve">Звільнено від покарання (усього)                                                      </t>
  </si>
  <si>
    <t>ст.1, 2</t>
  </si>
  <si>
    <t>ст.1</t>
  </si>
  <si>
    <t>ст.2</t>
  </si>
  <si>
    <t>ст.6</t>
  </si>
  <si>
    <t>Звільнено від кримінальної відповідальності та покарання (з рядків 1,4)</t>
  </si>
  <si>
    <t>Осіб, які на момент учинення злочину були неповнолітніми</t>
  </si>
  <si>
    <t>ст.1,2,6</t>
  </si>
  <si>
    <t>Вагітних жінок</t>
  </si>
  <si>
    <t>Учасників ліквідації наслідків аварії на ЧАЕС та потерпілих від Чорнобильської катастрофи</t>
  </si>
  <si>
    <t>Звільнено від покарання осіб, не вказаних у рядку 1 (усього)</t>
  </si>
  <si>
    <t>ст.3</t>
  </si>
  <si>
    <t>Звільнено від покарання у виді тримання в дисциплінарному батальйоні військовослужбовців (усього)</t>
  </si>
  <si>
    <t>ст.4</t>
  </si>
  <si>
    <t>засуджених за злочини невеликої та середньої тяжкості</t>
  </si>
  <si>
    <t>ст.5</t>
  </si>
  <si>
    <t>x</t>
  </si>
  <si>
    <t>у справах, що надійшли з обвинувальними висновками, щодо вироків, що не набрали законної сили</t>
  </si>
  <si>
    <t>засуджених вперше за тяжкі злочини, які відбули не менше 1/2 призначеного строку основного покарання</t>
  </si>
  <si>
    <t>у суді першої інстанції</t>
  </si>
  <si>
    <t>за поданням органів дізнання, досудового слідства, погодженим з прокурором, за заявою особи, її захисника, законного представника</t>
  </si>
  <si>
    <t>у порядку виконання вироків   (ст. 411 КПК)</t>
  </si>
  <si>
    <t>скорочено наполовину невідбуту частину покарання</t>
  </si>
  <si>
    <t>звільнено з-під варти  чи з місць позбавлення волі</t>
  </si>
  <si>
    <t xml:space="preserve">звільнено від  покарання в порядку виконання вироків (ст.411 КПК України) </t>
  </si>
  <si>
    <t xml:space="preserve">засуджено  і звільнено від покарання </t>
  </si>
  <si>
    <t>звільнено від кримінальної відповідальності  із закриттям провадження у справі</t>
  </si>
  <si>
    <t>звільнено з-під варти (з гр.12)</t>
  </si>
  <si>
    <t>звільнено від кримінальної відповідальності із закриттям провадження у справі</t>
  </si>
  <si>
    <t>звільнено з місць позбавлення волі (з гр.9)</t>
  </si>
  <si>
    <t>звільнено від покарання</t>
  </si>
  <si>
    <t>звільнено  з-під варти  (з гр.4)</t>
  </si>
  <si>
    <t xml:space="preserve">засуджено і звільнено від покарання </t>
  </si>
  <si>
    <t>звільнено з-під варти  (з гр.2)</t>
  </si>
  <si>
    <t>відмовлено в порушенні кримінальної справи</t>
  </si>
  <si>
    <t>Інвалідів I, II, III груп, хворих на туберкульоз, СНІД, онкологічні та інші тяжкі захворювання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</si>
  <si>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</si>
  <si>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>Жінок , які досягли 55 років</t>
  </si>
  <si>
    <t>Чоловіків, які досягли 60 років</t>
  </si>
  <si>
    <t>з них жінок</t>
  </si>
  <si>
    <t xml:space="preserve">  з них жінок</t>
  </si>
  <si>
    <t xml:space="preserve">з них дівчат </t>
  </si>
  <si>
    <t>засуджених за умислі злочини, за які законом передбачено покаранняу виді позбавлення волі на строк  не більше 6 років при умові відбуття 2/3 призначеного строку основного покарання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</si>
  <si>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</si>
  <si>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1/2 призначеного строку основного покарання</t>
  </si>
  <si>
    <t xml:space="preserve"> 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</si>
  <si>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</si>
  <si>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Осіб,не позбавлених батьківських прав, які мають неповнолітніх дітей або дітей-інвалідів</t>
  </si>
  <si>
    <t>Осіб, які мають батьків віком понад 70 років, батьків-інвалідів 1 групи, за умови що в цих батьків немає інших працездатних дітей</t>
  </si>
  <si>
    <t>Скорочено наполовину невідбуту частину покарання засудженим, які відбувають покарання у виді обмеження волі та які не підлягають звільненню від покарання на підставі статей 1-4 ЗУ "Про амністію у 2011 році"</t>
  </si>
  <si>
    <t>Звільнено від кримінальної відповідальності осіб, які підпадають під дію статті 1 ЗУ "Про амністію у 2011 році" справи стосовно яких перебували у провадженні органів дізнання, досудового слідства чи не були розглянуті судами, а так само розглянуті судами, але вироки не набрали законної сили, про злочини, вчинені до набрання чинності цим Законом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</si>
  <si>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</si>
  <si>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r>
      <t xml:space="preserve">з них жінок </t>
    </r>
    <r>
      <rPr>
        <sz val="11"/>
        <rFont val="Arial Narrow"/>
        <family val="2"/>
      </rPr>
      <t xml:space="preserve">(рядки 6, 7, 9, 11, 12, 15, 17, 19, 23, 20, 28) </t>
    </r>
  </si>
  <si>
    <r>
      <t xml:space="preserve">УСЬОГО </t>
    </r>
    <r>
      <rPr>
        <sz val="12"/>
        <rFont val="Arial Narrow"/>
        <family val="2"/>
      </rPr>
      <t>(рядки 1, 4, 20, 25, 28)</t>
    </r>
  </si>
  <si>
    <t>засуджених за умисні злочини, за які законом передбачено покарання у виді позбавлення волі, та від інших покарань, не повязаних з позбавленням волі на строк не більше 10 років, які відбули не менш 1/2 призначеного строку основного покарання ст.2</t>
  </si>
  <si>
    <t>Статті Закону України "Про амністію у 2011 році"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</si>
  <si>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2011 році"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</si>
</sst>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24">
    <font>
      <sz val="10"/>
      <name val="Arial Cyr"/>
      <family val="0"/>
    </font>
    <font>
      <sz val="8"/>
      <name val="Arial Cyr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Cyr"/>
      <family val="2"/>
    </font>
    <font>
      <i/>
      <sz val="11"/>
      <name val="Arial Cyr"/>
      <family val="2"/>
    </font>
    <font>
      <sz val="9"/>
      <name val="Arial Narrow"/>
      <family val="2"/>
    </font>
    <font>
      <b/>
      <sz val="10"/>
      <name val="Arial Narrow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Cyr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 quotePrefix="1">
      <alignment horizontal="center"/>
    </xf>
    <xf numFmtId="0" fontId="0" fillId="0" borderId="9" xfId="0" applyNumberFormat="1" applyFont="1" applyFill="1" applyBorder="1" applyAlignment="1" quotePrefix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/>
    </xf>
    <xf numFmtId="0" fontId="12" fillId="0" borderId="2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/>
    </xf>
    <xf numFmtId="0" fontId="14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2" xfId="0" applyFont="1" applyFill="1" applyBorder="1" applyAlignment="1">
      <alignment horizontal="center" textRotation="90" wrapText="1"/>
    </xf>
    <xf numFmtId="0" fontId="19" fillId="0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justify"/>
    </xf>
    <xf numFmtId="0" fontId="19" fillId="0" borderId="6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19" fillId="0" borderId="6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textRotation="90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20" xfId="0" applyNumberFormat="1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vertical="center" textRotation="90" wrapText="1"/>
    </xf>
    <xf numFmtId="0" fontId="19" fillId="0" borderId="22" xfId="0" applyFont="1" applyFill="1" applyBorder="1" applyAlignment="1">
      <alignment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/>
    </xf>
    <xf numFmtId="0" fontId="14" fillId="0" borderId="5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 wrapText="1"/>
    </xf>
    <xf numFmtId="0" fontId="14" fillId="0" borderId="5" xfId="0" applyFont="1" applyFill="1" applyBorder="1" applyAlignment="1">
      <alignment vertical="center" textRotation="90"/>
    </xf>
    <xf numFmtId="0" fontId="14" fillId="0" borderId="10" xfId="0" applyFont="1" applyFill="1" applyBorder="1" applyAlignment="1">
      <alignment vertical="center" textRotation="90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3"/>
  <sheetViews>
    <sheetView tabSelected="1" view="pageBreakPreview" zoomScale="75" zoomScaleNormal="134" zoomScaleSheetLayoutView="75" workbookViewId="0" topLeftCell="A1">
      <selection activeCell="B4" sqref="B4:C8"/>
    </sheetView>
  </sheetViews>
  <sheetFormatPr defaultColWidth="9.00390625" defaultRowHeight="12.75"/>
  <cols>
    <col min="1" max="1" width="2.625" style="0" customWidth="1"/>
    <col min="2" max="2" width="3.25390625" style="15" customWidth="1"/>
    <col min="3" max="3" width="66.75390625" style="2" customWidth="1"/>
    <col min="4" max="4" width="5.125" style="2" hidden="1" customWidth="1"/>
    <col min="5" max="5" width="10.875" style="1" customWidth="1"/>
    <col min="6" max="6" width="10.375" style="0" customWidth="1"/>
    <col min="7" max="7" width="16.00390625" style="0" customWidth="1"/>
    <col min="8" max="8" width="7.375" style="0" customWidth="1"/>
    <col min="9" max="9" width="5.00390625" style="0" customWidth="1"/>
    <col min="10" max="10" width="17.25390625" style="0" customWidth="1"/>
    <col min="11" max="11" width="7.875" style="0" customWidth="1"/>
    <col min="12" max="12" width="6.75390625" style="0" customWidth="1"/>
    <col min="13" max="13" width="5.00390625" style="0" customWidth="1"/>
    <col min="14" max="14" width="7.25390625" style="0" customWidth="1"/>
    <col min="15" max="16" width="10.00390625" style="0" customWidth="1"/>
    <col min="17" max="17" width="5.00390625" style="0" customWidth="1"/>
    <col min="18" max="18" width="16.125" style="0" customWidth="1"/>
    <col min="19" max="19" width="7.375" style="0" customWidth="1"/>
    <col min="20" max="20" width="6.375" style="0" customWidth="1"/>
    <col min="22" max="22" width="5.00390625" style="0" customWidth="1"/>
    <col min="23" max="23" width="9.375" style="0" customWidth="1"/>
    <col min="24" max="24" width="6.25390625" style="0" customWidth="1"/>
    <col min="25" max="25" width="9.00390625" style="0" customWidth="1"/>
    <col min="26" max="26" width="7.625" style="0" customWidth="1"/>
    <col min="27" max="27" width="7.375" style="0" customWidth="1"/>
    <col min="28" max="28" width="9.125" style="19" customWidth="1"/>
  </cols>
  <sheetData>
    <row r="1" spans="1:28" s="8" customFormat="1" ht="11.25" customHeight="1">
      <c r="A1" s="164" t="s">
        <v>90</v>
      </c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58"/>
      <c r="W1" s="159"/>
      <c r="X1" s="160"/>
      <c r="Y1" s="160"/>
      <c r="Z1" s="160"/>
      <c r="AA1" s="160"/>
      <c r="AB1" s="25"/>
    </row>
    <row r="2" spans="1:27" ht="6" customHeight="1" hidden="1">
      <c r="A2" s="34"/>
      <c r="B2" s="35"/>
      <c r="C2" s="36"/>
      <c r="D2" s="36"/>
      <c r="E2" s="34"/>
      <c r="F2" s="34"/>
      <c r="G2" s="34"/>
      <c r="H2" s="34"/>
      <c r="I2" s="34"/>
      <c r="J2" s="34"/>
      <c r="K2" s="34"/>
      <c r="L2" s="34"/>
      <c r="M2" s="33"/>
      <c r="N2" s="33"/>
      <c r="O2" s="33"/>
      <c r="P2" s="33"/>
      <c r="Q2" s="33"/>
      <c r="R2" s="33"/>
      <c r="S2" s="33"/>
      <c r="T2" s="33"/>
      <c r="U2" s="33"/>
      <c r="V2" s="34"/>
      <c r="W2" s="34"/>
      <c r="X2" s="34"/>
      <c r="Y2" s="34"/>
      <c r="Z2" s="34"/>
      <c r="AA2" s="34"/>
    </row>
    <row r="3" spans="1:253" s="7" customFormat="1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62"/>
      <c r="X3" s="162"/>
      <c r="Y3" s="162"/>
      <c r="Z3" s="162"/>
      <c r="AA3" s="162"/>
      <c r="AB3" s="2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8" s="5" customFormat="1" ht="12.75" customHeight="1">
      <c r="A4" s="166" t="s">
        <v>0</v>
      </c>
      <c r="B4" s="104" t="s">
        <v>1</v>
      </c>
      <c r="C4" s="105"/>
      <c r="D4" s="79"/>
      <c r="E4" s="128" t="s">
        <v>89</v>
      </c>
      <c r="F4" s="111" t="s">
        <v>2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27"/>
    </row>
    <row r="5" spans="1:28" s="5" customFormat="1" ht="14.25" customHeight="1">
      <c r="A5" s="167"/>
      <c r="B5" s="106"/>
      <c r="C5" s="107"/>
      <c r="D5" s="80"/>
      <c r="E5" s="129"/>
      <c r="F5" s="130" t="s">
        <v>54</v>
      </c>
      <c r="G5" s="131"/>
      <c r="H5" s="131"/>
      <c r="I5" s="163" t="s">
        <v>53</v>
      </c>
      <c r="J5" s="163"/>
      <c r="K5" s="163"/>
      <c r="L5" s="163"/>
      <c r="M5" s="163"/>
      <c r="N5" s="163"/>
      <c r="O5" s="163"/>
      <c r="P5" s="163"/>
      <c r="Q5" s="112" t="s">
        <v>3</v>
      </c>
      <c r="R5" s="113"/>
      <c r="S5" s="113"/>
      <c r="T5" s="113"/>
      <c r="U5" s="114"/>
      <c r="V5" s="153" t="s">
        <v>4</v>
      </c>
      <c r="W5" s="150" t="s">
        <v>5</v>
      </c>
      <c r="X5" s="151"/>
      <c r="Y5" s="151"/>
      <c r="Z5" s="151"/>
      <c r="AA5" s="152"/>
      <c r="AB5" s="27"/>
    </row>
    <row r="6" spans="1:28" s="5" customFormat="1" ht="50.25" customHeight="1">
      <c r="A6" s="167"/>
      <c r="B6" s="106"/>
      <c r="C6" s="107"/>
      <c r="D6" s="80"/>
      <c r="E6" s="129"/>
      <c r="F6" s="131"/>
      <c r="G6" s="131"/>
      <c r="H6" s="131"/>
      <c r="I6" s="119" t="s">
        <v>51</v>
      </c>
      <c r="J6" s="119"/>
      <c r="K6" s="119"/>
      <c r="L6" s="119"/>
      <c r="M6" s="119" t="s">
        <v>55</v>
      </c>
      <c r="N6" s="119"/>
      <c r="O6" s="119"/>
      <c r="P6" s="119"/>
      <c r="Q6" s="124" t="s">
        <v>6</v>
      </c>
      <c r="R6" s="150" t="s">
        <v>7</v>
      </c>
      <c r="S6" s="151"/>
      <c r="T6" s="151"/>
      <c r="U6" s="152"/>
      <c r="V6" s="154"/>
      <c r="W6" s="109" t="s">
        <v>60</v>
      </c>
      <c r="X6" s="109" t="s">
        <v>59</v>
      </c>
      <c r="Y6" s="109" t="s">
        <v>58</v>
      </c>
      <c r="Z6" s="109" t="s">
        <v>57</v>
      </c>
      <c r="AA6" s="109" t="s">
        <v>56</v>
      </c>
      <c r="AB6" s="28"/>
    </row>
    <row r="7" spans="1:28" s="5" customFormat="1" ht="15" customHeight="1">
      <c r="A7" s="167"/>
      <c r="B7" s="106"/>
      <c r="C7" s="107"/>
      <c r="D7" s="80"/>
      <c r="E7" s="129"/>
      <c r="F7" s="109" t="s">
        <v>68</v>
      </c>
      <c r="G7" s="109" t="s">
        <v>60</v>
      </c>
      <c r="H7" s="109" t="s">
        <v>67</v>
      </c>
      <c r="I7" s="124" t="s">
        <v>8</v>
      </c>
      <c r="J7" s="108" t="s">
        <v>7</v>
      </c>
      <c r="K7" s="108"/>
      <c r="L7" s="108"/>
      <c r="M7" s="83"/>
      <c r="N7" s="108" t="s">
        <v>7</v>
      </c>
      <c r="O7" s="108"/>
      <c r="P7" s="108"/>
      <c r="Q7" s="148"/>
      <c r="R7" s="109" t="s">
        <v>62</v>
      </c>
      <c r="S7" s="109" t="s">
        <v>59</v>
      </c>
      <c r="T7" s="109" t="s">
        <v>61</v>
      </c>
      <c r="U7" s="109" t="s">
        <v>56</v>
      </c>
      <c r="V7" s="154"/>
      <c r="W7" s="146"/>
      <c r="X7" s="146"/>
      <c r="Y7" s="146"/>
      <c r="Z7" s="146"/>
      <c r="AA7" s="146"/>
      <c r="AB7" s="29"/>
    </row>
    <row r="8" spans="1:28" s="3" customFormat="1" ht="117" customHeight="1">
      <c r="A8" s="167"/>
      <c r="B8" s="94"/>
      <c r="C8" s="93"/>
      <c r="D8" s="81"/>
      <c r="E8" s="129"/>
      <c r="F8" s="110"/>
      <c r="G8" s="110"/>
      <c r="H8" s="110"/>
      <c r="I8" s="125"/>
      <c r="J8" s="84" t="s">
        <v>62</v>
      </c>
      <c r="K8" s="84" t="s">
        <v>66</v>
      </c>
      <c r="L8" s="82" t="s">
        <v>65</v>
      </c>
      <c r="M8" s="85" t="s">
        <v>8</v>
      </c>
      <c r="N8" s="84" t="s">
        <v>64</v>
      </c>
      <c r="O8" s="84" t="s">
        <v>63</v>
      </c>
      <c r="P8" s="84" t="s">
        <v>56</v>
      </c>
      <c r="Q8" s="149"/>
      <c r="R8" s="110"/>
      <c r="S8" s="110"/>
      <c r="T8" s="110"/>
      <c r="U8" s="110"/>
      <c r="V8" s="155"/>
      <c r="W8" s="147"/>
      <c r="X8" s="110"/>
      <c r="Y8" s="110"/>
      <c r="Z8" s="110"/>
      <c r="AA8" s="110"/>
      <c r="AB8" s="29"/>
    </row>
    <row r="9" spans="1:28" s="103" customFormat="1" ht="10.5" customHeight="1">
      <c r="A9" s="95" t="s">
        <v>9</v>
      </c>
      <c r="B9" s="122" t="s">
        <v>10</v>
      </c>
      <c r="C9" s="123"/>
      <c r="D9" s="96"/>
      <c r="E9" s="97" t="s">
        <v>11</v>
      </c>
      <c r="F9" s="97">
        <v>1</v>
      </c>
      <c r="G9" s="97">
        <v>2</v>
      </c>
      <c r="H9" s="97">
        <v>3</v>
      </c>
      <c r="I9" s="98">
        <v>4</v>
      </c>
      <c r="J9" s="97">
        <v>5</v>
      </c>
      <c r="K9" s="99">
        <v>6</v>
      </c>
      <c r="L9" s="99">
        <v>7</v>
      </c>
      <c r="M9" s="97">
        <v>8</v>
      </c>
      <c r="N9" s="97">
        <v>9</v>
      </c>
      <c r="O9" s="97">
        <v>10</v>
      </c>
      <c r="P9" s="97">
        <v>11</v>
      </c>
      <c r="Q9" s="97">
        <v>12</v>
      </c>
      <c r="R9" s="97">
        <v>13</v>
      </c>
      <c r="S9" s="97">
        <v>14</v>
      </c>
      <c r="T9" s="97">
        <v>15</v>
      </c>
      <c r="U9" s="97">
        <v>16</v>
      </c>
      <c r="V9" s="97">
        <v>17</v>
      </c>
      <c r="W9" s="100">
        <v>18</v>
      </c>
      <c r="X9" s="101">
        <v>19</v>
      </c>
      <c r="Y9" s="97">
        <v>20</v>
      </c>
      <c r="Z9" s="97">
        <v>21</v>
      </c>
      <c r="AA9" s="97">
        <v>22</v>
      </c>
      <c r="AB9" s="102"/>
    </row>
    <row r="10" spans="1:28" s="4" customFormat="1" ht="3" customHeight="1" hidden="1">
      <c r="A10" s="37"/>
      <c r="B10" s="86"/>
      <c r="C10" s="87"/>
      <c r="D10" s="38"/>
      <c r="E10" s="30"/>
      <c r="F10" s="37" t="s">
        <v>12</v>
      </c>
      <c r="G10" s="30" t="s">
        <v>13</v>
      </c>
      <c r="H10" s="37" t="s">
        <v>14</v>
      </c>
      <c r="I10" s="30" t="s">
        <v>15</v>
      </c>
      <c r="J10" s="37" t="s">
        <v>16</v>
      </c>
      <c r="K10" s="37" t="s">
        <v>17</v>
      </c>
      <c r="L10" s="30" t="s">
        <v>18</v>
      </c>
      <c r="M10" s="37" t="s">
        <v>19</v>
      </c>
      <c r="N10" s="30" t="s">
        <v>20</v>
      </c>
      <c r="O10" s="37" t="s">
        <v>21</v>
      </c>
      <c r="P10" s="30" t="s">
        <v>22</v>
      </c>
      <c r="Q10" s="37" t="s">
        <v>23</v>
      </c>
      <c r="R10" s="30" t="s">
        <v>24</v>
      </c>
      <c r="S10" s="37" t="s">
        <v>25</v>
      </c>
      <c r="T10" s="37" t="s">
        <v>26</v>
      </c>
      <c r="U10" s="30" t="s">
        <v>27</v>
      </c>
      <c r="V10" s="37" t="s">
        <v>28</v>
      </c>
      <c r="W10" s="39" t="s">
        <v>29</v>
      </c>
      <c r="X10" s="30" t="s">
        <v>30</v>
      </c>
      <c r="Y10" s="37" t="s">
        <v>31</v>
      </c>
      <c r="Z10" s="37" t="s">
        <v>32</v>
      </c>
      <c r="AA10" s="37" t="s">
        <v>33</v>
      </c>
      <c r="AB10" s="31"/>
    </row>
    <row r="11" spans="1:42" s="14" customFormat="1" ht="12" customHeight="1">
      <c r="A11" s="74">
        <v>1</v>
      </c>
      <c r="B11" s="120" t="s">
        <v>34</v>
      </c>
      <c r="C11" s="121"/>
      <c r="D11" s="40"/>
      <c r="E11" s="41" t="s">
        <v>35</v>
      </c>
      <c r="F11" s="42" t="s">
        <v>50</v>
      </c>
      <c r="G11" s="42" t="s">
        <v>50</v>
      </c>
      <c r="H11" s="42" t="s">
        <v>50</v>
      </c>
      <c r="I11" s="42"/>
      <c r="J11" s="43" t="s">
        <v>50</v>
      </c>
      <c r="K11" s="44"/>
      <c r="L11" s="45"/>
      <c r="M11" s="42"/>
      <c r="N11" s="42"/>
      <c r="O11" s="42"/>
      <c r="P11" s="42" t="s">
        <v>50</v>
      </c>
      <c r="Q11" s="42"/>
      <c r="R11" s="42" t="s">
        <v>50</v>
      </c>
      <c r="S11" s="42"/>
      <c r="T11" s="42"/>
      <c r="U11" s="42" t="s">
        <v>50</v>
      </c>
      <c r="V11" s="42"/>
      <c r="W11" s="42" t="s">
        <v>50</v>
      </c>
      <c r="X11" s="42"/>
      <c r="Y11" s="42"/>
      <c r="Z11" s="42"/>
      <c r="AA11" s="42" t="s">
        <v>50</v>
      </c>
      <c r="AB11" s="24"/>
      <c r="AC11" s="23">
        <f>IF(K11&lt;&gt;I11,"Помилка гр6&lt;&gt;гр4","")</f>
      </c>
      <c r="AD11" s="23">
        <f aca="true" t="shared" si="0" ref="AD11:AD37">IF(L11&gt;I11,"Помилка гр7 &gt;гр4","")</f>
      </c>
      <c r="AE11" s="23">
        <f>IF(O11&gt;N11,"Помилка гр10 &gt;гр9","")</f>
      </c>
      <c r="AF11" s="23">
        <f>IF(N11&gt;M11,"Помилка гр8&lt;&gt;гр9","")</f>
      </c>
      <c r="AG11" s="23">
        <f>IF(S11&lt;&gt;Q11,"Помилка гр12&lt;&gt;гр14","")</f>
      </c>
      <c r="AH11" s="23">
        <f>IF(T11&gt;Q11,"Помилка гр15&gt;гр12","")</f>
      </c>
      <c r="AI11" s="23">
        <f>IF(X11+Y11&lt;&gt;V11,"Помилка гр(19+20)&lt;&gt;гр17","")</f>
      </c>
      <c r="AJ11" s="23">
        <f>IF(Z11&gt;V11,"Помилка гр21&gt;гр17","")</f>
      </c>
      <c r="AK11" s="23">
        <f>IF(I11+M11+Q11&lt;&gt;V11,"Помилка гр(4+8+12)&lt;&gt;гр17","")</f>
      </c>
      <c r="AL11" s="24"/>
      <c r="AM11" s="23">
        <f>IF(K11+S11&lt;&gt;X11,"Помилка гр(6+14)&lt;&gt;гр19","")</f>
      </c>
      <c r="AN11" s="23">
        <f>IF(Y11&lt;&gt;N11,"Помилка гр20&lt;&gt;гр9","")</f>
      </c>
      <c r="AO11" s="23">
        <f>IF(L11+O11+T11&lt;&gt;Z11,"Помилка гр(7+10+15)&lt;&gt;гр21","")</f>
      </c>
      <c r="AP11" s="24"/>
    </row>
    <row r="12" spans="1:42" s="9" customFormat="1" ht="67.5" customHeight="1">
      <c r="A12" s="74">
        <v>2</v>
      </c>
      <c r="B12" s="156" t="s">
        <v>5</v>
      </c>
      <c r="C12" s="88" t="s">
        <v>85</v>
      </c>
      <c r="D12" s="46"/>
      <c r="E12" s="74" t="s">
        <v>36</v>
      </c>
      <c r="F12" s="42" t="s">
        <v>50</v>
      </c>
      <c r="G12" s="42" t="s">
        <v>50</v>
      </c>
      <c r="H12" s="42" t="s">
        <v>50</v>
      </c>
      <c r="I12" s="42"/>
      <c r="J12" s="43" t="s">
        <v>50</v>
      </c>
      <c r="K12" s="42"/>
      <c r="L12" s="42"/>
      <c r="M12" s="42"/>
      <c r="N12" s="42"/>
      <c r="O12" s="42"/>
      <c r="P12" s="42" t="s">
        <v>50</v>
      </c>
      <c r="Q12" s="42"/>
      <c r="R12" s="42" t="s">
        <v>50</v>
      </c>
      <c r="S12" s="42"/>
      <c r="T12" s="42"/>
      <c r="U12" s="42" t="s">
        <v>50</v>
      </c>
      <c r="V12" s="42"/>
      <c r="W12" s="42" t="s">
        <v>50</v>
      </c>
      <c r="X12" s="42"/>
      <c r="Y12" s="42"/>
      <c r="Z12" s="42"/>
      <c r="AA12" s="42" t="s">
        <v>50</v>
      </c>
      <c r="AB12" s="24"/>
      <c r="AC12" s="23">
        <f>IF(K12&lt;&gt;I12,"Помилка гр6&lt;&gt;гр4","")</f>
      </c>
      <c r="AD12" s="23">
        <f t="shared" si="0"/>
      </c>
      <c r="AE12" s="23">
        <f aca="true" t="shared" si="1" ref="AE12:AE37">IF(O12&gt;N12,"Помилка гр10 &gt;гр9","")</f>
      </c>
      <c r="AF12" s="23">
        <f>IF(N12&gt;M12,"Помилка гр8&lt;&gt;гр9","")</f>
      </c>
      <c r="AG12" s="23">
        <f>IF(S12&lt;&gt;Q12,"Помилка гр12&lt;&gt;гр14","")</f>
      </c>
      <c r="AH12" s="23">
        <f aca="true" t="shared" si="2" ref="AH12:AH37">IF(T12&gt;Q12,"Помилка гр15&gt;гр12","")</f>
      </c>
      <c r="AI12" s="23">
        <f>IF(X12+Y12&lt;&gt;V12,"Помилка гр(19+20)&lt;&gt;гр17","")</f>
      </c>
      <c r="AJ12" s="23">
        <f aca="true" t="shared" si="3" ref="AJ12:AJ37">IF(Z12&gt;V12,"Помилка гр21&gt;гр17","")</f>
      </c>
      <c r="AK12" s="23">
        <f>IF(I12+M12+Q12&lt;&gt;V12,"Помилка гр(4+8+12)&lt;&gt;гр17","")</f>
      </c>
      <c r="AL12" s="24"/>
      <c r="AM12" s="23">
        <f aca="true" t="shared" si="4" ref="AM12:AM37">IF(K12+S12&lt;&gt;X12,"Помилка гр(6+14)&lt;&gt;гр19","")</f>
      </c>
      <c r="AN12" s="23">
        <f aca="true" t="shared" si="5" ref="AN12:AN37">IF(Y12&lt;&gt;N12,"Помилка гр20&lt;&gt;гр9","")</f>
      </c>
      <c r="AO12" s="23">
        <f>IF(L12+O12+T12&lt;&gt;Z12,"Помилка гр(7+10+15)&lt;&gt;гр21","")</f>
      </c>
      <c r="AP12" s="24"/>
    </row>
    <row r="13" spans="1:42" s="9" customFormat="1" ht="66" customHeight="1">
      <c r="A13" s="74">
        <v>3</v>
      </c>
      <c r="B13" s="157"/>
      <c r="C13" s="88" t="s">
        <v>88</v>
      </c>
      <c r="D13" s="46"/>
      <c r="E13" s="74" t="s">
        <v>37</v>
      </c>
      <c r="F13" s="42" t="s">
        <v>50</v>
      </c>
      <c r="G13" s="42" t="s">
        <v>50</v>
      </c>
      <c r="H13" s="42" t="s">
        <v>50</v>
      </c>
      <c r="I13" s="42"/>
      <c r="J13" s="43" t="s">
        <v>50</v>
      </c>
      <c r="K13" s="42"/>
      <c r="L13" s="42"/>
      <c r="M13" s="42"/>
      <c r="N13" s="42"/>
      <c r="O13" s="42"/>
      <c r="P13" s="42" t="s">
        <v>50</v>
      </c>
      <c r="Q13" s="42"/>
      <c r="R13" s="42" t="s">
        <v>50</v>
      </c>
      <c r="S13" s="42"/>
      <c r="T13" s="42"/>
      <c r="U13" s="42" t="s">
        <v>50</v>
      </c>
      <c r="V13" s="42"/>
      <c r="W13" s="42" t="s">
        <v>50</v>
      </c>
      <c r="X13" s="42"/>
      <c r="Y13" s="42"/>
      <c r="Z13" s="42"/>
      <c r="AA13" s="42" t="s">
        <v>50</v>
      </c>
      <c r="AB13" s="24"/>
      <c r="AC13" s="23">
        <f>IF(K13&lt;&gt;I13,"Помилка гр6&lt;&gt;гр4","")</f>
      </c>
      <c r="AD13" s="23">
        <f t="shared" si="0"/>
      </c>
      <c r="AE13" s="23">
        <f t="shared" si="1"/>
      </c>
      <c r="AF13" s="23">
        <f>IF(N13&gt;M13,"Помилка гр8&lt;&gt;гр9","")</f>
      </c>
      <c r="AG13" s="23">
        <f>IF(S13&lt;&gt;Q13,"Помилка гр12&lt;&gt;гр14","")</f>
      </c>
      <c r="AH13" s="23">
        <f t="shared" si="2"/>
      </c>
      <c r="AI13" s="23">
        <f>IF(X13+Y13&lt;&gt;V13,"Помилка гр(19+20)&lt;&gt;гр17","")</f>
      </c>
      <c r="AJ13" s="23">
        <f t="shared" si="3"/>
      </c>
      <c r="AK13" s="23">
        <f>IF(I13+M13+Q13&lt;&gt;V13,"Помилка гр(4+8+12)&lt;&gt;гр17","")</f>
      </c>
      <c r="AL13" s="24"/>
      <c r="AM13" s="23">
        <f t="shared" si="4"/>
      </c>
      <c r="AN13" s="23">
        <f t="shared" si="5"/>
      </c>
      <c r="AO13" s="23">
        <f>IF(L13+O13+T13&lt;&gt;Z13,"Помилка гр(7+10+15)&lt;&gt;гр21","")</f>
      </c>
      <c r="AP13" s="24"/>
    </row>
    <row r="14" spans="1:42" s="9" customFormat="1" ht="87" customHeight="1">
      <c r="A14" s="74">
        <v>4</v>
      </c>
      <c r="B14" s="120" t="s">
        <v>84</v>
      </c>
      <c r="C14" s="121"/>
      <c r="D14" s="47"/>
      <c r="E14" s="74" t="s">
        <v>38</v>
      </c>
      <c r="F14" s="42"/>
      <c r="G14" s="42"/>
      <c r="H14" s="42"/>
      <c r="I14" s="42"/>
      <c r="J14" s="42"/>
      <c r="K14" s="42" t="s">
        <v>50</v>
      </c>
      <c r="L14" s="42"/>
      <c r="M14" s="42" t="s">
        <v>50</v>
      </c>
      <c r="N14" s="42" t="s">
        <v>50</v>
      </c>
      <c r="O14" s="42" t="s">
        <v>50</v>
      </c>
      <c r="P14" s="42" t="s">
        <v>50</v>
      </c>
      <c r="Q14" s="42"/>
      <c r="R14" s="42"/>
      <c r="S14" s="42" t="s">
        <v>50</v>
      </c>
      <c r="T14" s="42"/>
      <c r="U14" s="42" t="s">
        <v>50</v>
      </c>
      <c r="V14" s="42"/>
      <c r="W14" s="42"/>
      <c r="X14" s="42" t="s">
        <v>50</v>
      </c>
      <c r="Y14" s="42" t="s">
        <v>50</v>
      </c>
      <c r="Z14" s="42"/>
      <c r="AA14" s="42" t="s">
        <v>50</v>
      </c>
      <c r="AB14" s="24">
        <f aca="true" t="shared" si="6" ref="AB14:AB29">IF(H14&gt;G14,"Помилка гр3 &gt;гр2","")</f>
      </c>
      <c r="AC14" s="23">
        <f>IF(J14&lt;&gt;I14,"Помилка гр5&lt;&gt;гр4","")</f>
      </c>
      <c r="AD14" s="23">
        <f t="shared" si="0"/>
      </c>
      <c r="AE14" s="24"/>
      <c r="AF14" s="24"/>
      <c r="AG14" s="23">
        <f>IF(R14&lt;&gt;Q14,"Помилка гр12&lt;&gt;гр13","")</f>
      </c>
      <c r="AH14" s="23">
        <f t="shared" si="2"/>
      </c>
      <c r="AI14" s="23">
        <f>IF(F14+W14&lt;&gt;V14,"Помилка гр(1+18)&lt;&gt;гр17","")</f>
      </c>
      <c r="AJ14" s="23">
        <f t="shared" si="3"/>
      </c>
      <c r="AK14" s="23">
        <f>IF(F14+G14+I14+Q14&lt;&gt;V14,"Помилка гр(1+2+4+12)&lt;&gt;гр17","")</f>
      </c>
      <c r="AL14" s="23">
        <f>IF(G14+J14+R14&lt;&gt;W14,"Помилка гр(2+5+13)&lt;&gt;гр18","")</f>
      </c>
      <c r="AM14" s="24"/>
      <c r="AN14" s="24"/>
      <c r="AO14" s="23">
        <f>IF(H14+L14+T14&lt;&gt;Z14,"Помилка гр(3+7+15)&lt;&gt;гр21","")</f>
      </c>
      <c r="AP14" s="24"/>
    </row>
    <row r="15" spans="1:42" s="9" customFormat="1" ht="18.75" customHeight="1">
      <c r="A15" s="74">
        <v>5</v>
      </c>
      <c r="B15" s="137" t="s">
        <v>39</v>
      </c>
      <c r="C15" s="89" t="s">
        <v>40</v>
      </c>
      <c r="D15" s="48"/>
      <c r="E15" s="143" t="s">
        <v>41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50</v>
      </c>
      <c r="Q15" s="42"/>
      <c r="R15" s="42"/>
      <c r="S15" s="42"/>
      <c r="T15" s="42"/>
      <c r="U15" s="42" t="s">
        <v>50</v>
      </c>
      <c r="V15" s="42"/>
      <c r="W15" s="42"/>
      <c r="X15" s="42"/>
      <c r="Y15" s="42"/>
      <c r="Z15" s="42"/>
      <c r="AA15" s="42" t="s">
        <v>50</v>
      </c>
      <c r="AB15" s="24">
        <f t="shared" si="6"/>
      </c>
      <c r="AC15" s="23">
        <f aca="true" t="shared" si="7" ref="AC15:AC29">IF(J15+K15&lt;&gt;I15,"Помилка гр5+гр6&lt;&gt;гр4","")</f>
      </c>
      <c r="AD15" s="23">
        <f t="shared" si="0"/>
      </c>
      <c r="AE15" s="23">
        <f t="shared" si="1"/>
      </c>
      <c r="AF15" s="23">
        <f>IF(N15&gt;M15,"Помилка гр8&lt;&gt;гр9","")</f>
      </c>
      <c r="AG15" s="23">
        <f>IF(R15+S15&lt;&gt;Q15,"Помилка гр13+14 &lt;&gt;гр12","")</f>
      </c>
      <c r="AH15" s="23">
        <f t="shared" si="2"/>
      </c>
      <c r="AI15" s="23">
        <f>IF(F15+W15+X15+Y15&lt;&gt;V15,"Помилка гр(1+18+19+20)&lt;&gt;гр17","")</f>
      </c>
      <c r="AJ15" s="23">
        <f t="shared" si="3"/>
      </c>
      <c r="AK15" s="23">
        <f aca="true" t="shared" si="8" ref="AK15:AK29">IF(F15+G15+I15+M15+Q15&lt;&gt;V15,"Помилка гр(1+2+4+8+12)&lt;&gt;гр17","")</f>
      </c>
      <c r="AL15" s="23">
        <f aca="true" t="shared" si="9" ref="AL15:AL29">IF(G15+J15+R15&lt;&gt;W15,"Помилка гр(2+5+13)&lt;&gt;гр18","")</f>
      </c>
      <c r="AM15" s="23">
        <f t="shared" si="4"/>
      </c>
      <c r="AN15" s="23">
        <f t="shared" si="5"/>
      </c>
      <c r="AO15" s="23">
        <f aca="true" t="shared" si="10" ref="AO15:AO29">IF(H15+L15+O15+T15&lt;&gt;Z15,"Помилка гр(3+7+10+15)&lt;&gt;гр21","")</f>
      </c>
      <c r="AP15" s="24"/>
    </row>
    <row r="16" spans="1:42" s="9" customFormat="1" ht="20.25" customHeight="1">
      <c r="A16" s="74">
        <v>6</v>
      </c>
      <c r="B16" s="138"/>
      <c r="C16" s="89" t="s">
        <v>75</v>
      </c>
      <c r="D16" s="49"/>
      <c r="E16" s="144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50</v>
      </c>
      <c r="Q16" s="42"/>
      <c r="R16" s="42"/>
      <c r="S16" s="42"/>
      <c r="T16" s="42"/>
      <c r="U16" s="42" t="s">
        <v>50</v>
      </c>
      <c r="V16" s="42"/>
      <c r="W16" s="42"/>
      <c r="X16" s="42"/>
      <c r="Y16" s="42"/>
      <c r="Z16" s="42"/>
      <c r="AA16" s="42" t="s">
        <v>50</v>
      </c>
      <c r="AB16" s="24">
        <f t="shared" si="6"/>
      </c>
      <c r="AC16" s="23">
        <f t="shared" si="7"/>
      </c>
      <c r="AD16" s="23">
        <f t="shared" si="0"/>
      </c>
      <c r="AE16" s="23">
        <f t="shared" si="1"/>
      </c>
      <c r="AF16" s="23">
        <f aca="true" t="shared" si="11" ref="AF16:AF37">IF(N16&gt;M16,"Помилка гр8&lt;&gt;гр9","")</f>
      </c>
      <c r="AG16" s="23">
        <f aca="true" t="shared" si="12" ref="AG16:AG29">IF(R16+S16&lt;&gt;Q16,"Помилка гр13+14 &lt;&gt;гр12","")</f>
      </c>
      <c r="AH16" s="23">
        <f t="shared" si="2"/>
      </c>
      <c r="AI16" s="23">
        <f aca="true" t="shared" si="13" ref="AI16:AI29">IF(F16+W16+X16+Y16&lt;&gt;V16,"Помилка гр(1+18+19+20)&lt;&gt;гр17","")</f>
      </c>
      <c r="AJ16" s="23">
        <f t="shared" si="3"/>
      </c>
      <c r="AK16" s="23">
        <f t="shared" si="8"/>
      </c>
      <c r="AL16" s="23">
        <f t="shared" si="9"/>
      </c>
      <c r="AM16" s="23">
        <f t="shared" si="4"/>
      </c>
      <c r="AN16" s="23">
        <f t="shared" si="5"/>
      </c>
      <c r="AO16" s="23">
        <f t="shared" si="10"/>
      </c>
      <c r="AP16" s="24"/>
    </row>
    <row r="17" spans="1:42" s="9" customFormat="1" ht="20.25" customHeight="1">
      <c r="A17" s="74">
        <v>7</v>
      </c>
      <c r="B17" s="138"/>
      <c r="C17" s="89" t="s">
        <v>42</v>
      </c>
      <c r="D17" s="49"/>
      <c r="E17" s="14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50</v>
      </c>
      <c r="Q17" s="42"/>
      <c r="R17" s="42"/>
      <c r="S17" s="42"/>
      <c r="T17" s="42"/>
      <c r="U17" s="42" t="s">
        <v>50</v>
      </c>
      <c r="V17" s="42"/>
      <c r="W17" s="42"/>
      <c r="X17" s="42"/>
      <c r="Y17" s="42"/>
      <c r="Z17" s="42"/>
      <c r="AA17" s="42" t="s">
        <v>50</v>
      </c>
      <c r="AB17" s="24">
        <f t="shared" si="6"/>
      </c>
      <c r="AC17" s="23">
        <f t="shared" si="7"/>
      </c>
      <c r="AD17" s="23">
        <f t="shared" si="0"/>
      </c>
      <c r="AE17" s="23">
        <f t="shared" si="1"/>
      </c>
      <c r="AF17" s="23">
        <f t="shared" si="11"/>
      </c>
      <c r="AG17" s="23">
        <f t="shared" si="12"/>
      </c>
      <c r="AH17" s="23">
        <f t="shared" si="2"/>
      </c>
      <c r="AI17" s="23">
        <f t="shared" si="13"/>
      </c>
      <c r="AJ17" s="23">
        <f t="shared" si="3"/>
      </c>
      <c r="AK17" s="23">
        <f t="shared" si="8"/>
      </c>
      <c r="AL17" s="23">
        <f t="shared" si="9"/>
      </c>
      <c r="AM17" s="23">
        <f t="shared" si="4"/>
      </c>
      <c r="AN17" s="23">
        <f t="shared" si="5"/>
      </c>
      <c r="AO17" s="23">
        <f t="shared" si="10"/>
      </c>
      <c r="AP17" s="24"/>
    </row>
    <row r="18" spans="1:42" s="9" customFormat="1" ht="36" customHeight="1">
      <c r="A18" s="74">
        <v>8</v>
      </c>
      <c r="B18" s="138"/>
      <c r="C18" s="89" t="s">
        <v>81</v>
      </c>
      <c r="D18" s="49"/>
      <c r="E18" s="144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 t="s">
        <v>50</v>
      </c>
      <c r="Q18" s="42"/>
      <c r="R18" s="42"/>
      <c r="S18" s="42"/>
      <c r="T18" s="42"/>
      <c r="U18" s="42" t="s">
        <v>50</v>
      </c>
      <c r="V18" s="42"/>
      <c r="W18" s="42"/>
      <c r="X18" s="42"/>
      <c r="Y18" s="42"/>
      <c r="Z18" s="42"/>
      <c r="AA18" s="42" t="s">
        <v>50</v>
      </c>
      <c r="AB18" s="24">
        <f t="shared" si="6"/>
      </c>
      <c r="AC18" s="23">
        <f t="shared" si="7"/>
      </c>
      <c r="AD18" s="23">
        <f t="shared" si="0"/>
      </c>
      <c r="AE18" s="23">
        <f t="shared" si="1"/>
      </c>
      <c r="AF18" s="23">
        <f t="shared" si="11"/>
      </c>
      <c r="AG18" s="23">
        <f t="shared" si="12"/>
      </c>
      <c r="AH18" s="23">
        <f t="shared" si="2"/>
      </c>
      <c r="AI18" s="23">
        <f t="shared" si="13"/>
      </c>
      <c r="AJ18" s="23">
        <f t="shared" si="3"/>
      </c>
      <c r="AK18" s="23">
        <f t="shared" si="8"/>
      </c>
      <c r="AL18" s="23">
        <f t="shared" si="9"/>
      </c>
      <c r="AM18" s="23">
        <f t="shared" si="4"/>
      </c>
      <c r="AN18" s="23">
        <f t="shared" si="5"/>
      </c>
      <c r="AO18" s="23">
        <f t="shared" si="10"/>
      </c>
      <c r="AP18" s="24"/>
    </row>
    <row r="19" spans="1:42" s="12" customFormat="1" ht="20.25" customHeight="1">
      <c r="A19" s="75">
        <v>9</v>
      </c>
      <c r="B19" s="138"/>
      <c r="C19" s="89" t="s">
        <v>73</v>
      </c>
      <c r="D19" s="49"/>
      <c r="E19" s="14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50</v>
      </c>
      <c r="Q19" s="42"/>
      <c r="R19" s="42"/>
      <c r="S19" s="42"/>
      <c r="T19" s="42"/>
      <c r="U19" s="42" t="s">
        <v>50</v>
      </c>
      <c r="V19" s="42"/>
      <c r="W19" s="42"/>
      <c r="X19" s="42"/>
      <c r="Y19" s="42"/>
      <c r="Z19" s="42"/>
      <c r="AA19" s="42" t="s">
        <v>50</v>
      </c>
      <c r="AB19" s="24">
        <f t="shared" si="6"/>
      </c>
      <c r="AC19" s="23">
        <f t="shared" si="7"/>
      </c>
      <c r="AD19" s="23">
        <f t="shared" si="0"/>
      </c>
      <c r="AE19" s="23">
        <f t="shared" si="1"/>
      </c>
      <c r="AF19" s="23">
        <f t="shared" si="11"/>
      </c>
      <c r="AG19" s="23">
        <f t="shared" si="12"/>
      </c>
      <c r="AH19" s="23">
        <f t="shared" si="2"/>
      </c>
      <c r="AI19" s="23">
        <f t="shared" si="13"/>
      </c>
      <c r="AJ19" s="23">
        <f t="shared" si="3"/>
      </c>
      <c r="AK19" s="23">
        <f t="shared" si="8"/>
      </c>
      <c r="AL19" s="23">
        <f t="shared" si="9"/>
      </c>
      <c r="AM19" s="23">
        <f t="shared" si="4"/>
      </c>
      <c r="AN19" s="23">
        <f t="shared" si="5"/>
      </c>
      <c r="AO19" s="23">
        <f t="shared" si="10"/>
      </c>
      <c r="AP19" s="24"/>
    </row>
    <row r="20" spans="1:42" s="12" customFormat="1" ht="36" customHeight="1">
      <c r="A20" s="74">
        <v>10</v>
      </c>
      <c r="B20" s="138"/>
      <c r="C20" s="89" t="s">
        <v>69</v>
      </c>
      <c r="D20" s="49"/>
      <c r="E20" s="14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 t="s">
        <v>50</v>
      </c>
      <c r="Q20" s="42"/>
      <c r="R20" s="42"/>
      <c r="S20" s="42"/>
      <c r="T20" s="42"/>
      <c r="U20" s="42" t="s">
        <v>50</v>
      </c>
      <c r="V20" s="42"/>
      <c r="W20" s="42"/>
      <c r="X20" s="42"/>
      <c r="Y20" s="42"/>
      <c r="Z20" s="42"/>
      <c r="AA20" s="42" t="s">
        <v>50</v>
      </c>
      <c r="AB20" s="24">
        <f t="shared" si="6"/>
      </c>
      <c r="AC20" s="23">
        <f t="shared" si="7"/>
      </c>
      <c r="AD20" s="23">
        <f t="shared" si="0"/>
      </c>
      <c r="AE20" s="23">
        <f t="shared" si="1"/>
      </c>
      <c r="AF20" s="23">
        <f t="shared" si="11"/>
      </c>
      <c r="AG20" s="23">
        <f t="shared" si="12"/>
      </c>
      <c r="AH20" s="23">
        <f t="shared" si="2"/>
      </c>
      <c r="AI20" s="23">
        <f t="shared" si="13"/>
      </c>
      <c r="AJ20" s="23">
        <f t="shared" si="3"/>
      </c>
      <c r="AK20" s="23">
        <f t="shared" si="8"/>
      </c>
      <c r="AL20" s="23">
        <f t="shared" si="9"/>
      </c>
      <c r="AM20" s="23">
        <f t="shared" si="4"/>
      </c>
      <c r="AN20" s="23">
        <f t="shared" si="5"/>
      </c>
      <c r="AO20" s="23">
        <f t="shared" si="10"/>
      </c>
      <c r="AP20" s="24"/>
    </row>
    <row r="21" spans="1:42" s="12" customFormat="1" ht="20.25" customHeight="1">
      <c r="A21" s="74">
        <v>11</v>
      </c>
      <c r="B21" s="138"/>
      <c r="C21" s="89" t="s">
        <v>73</v>
      </c>
      <c r="D21" s="49"/>
      <c r="E21" s="144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 t="s">
        <v>50</v>
      </c>
      <c r="Q21" s="42"/>
      <c r="R21" s="42"/>
      <c r="S21" s="42"/>
      <c r="T21" s="42"/>
      <c r="U21" s="42" t="s">
        <v>50</v>
      </c>
      <c r="V21" s="42"/>
      <c r="W21" s="42"/>
      <c r="X21" s="42"/>
      <c r="Y21" s="42"/>
      <c r="Z21" s="42"/>
      <c r="AA21" s="42" t="s">
        <v>50</v>
      </c>
      <c r="AB21" s="24">
        <f t="shared" si="6"/>
      </c>
      <c r="AC21" s="23">
        <f t="shared" si="7"/>
      </c>
      <c r="AD21" s="23">
        <f t="shared" si="0"/>
      </c>
      <c r="AE21" s="23">
        <f t="shared" si="1"/>
      </c>
      <c r="AF21" s="23">
        <f t="shared" si="11"/>
      </c>
      <c r="AG21" s="23">
        <f t="shared" si="12"/>
      </c>
      <c r="AH21" s="23">
        <f t="shared" si="2"/>
      </c>
      <c r="AI21" s="23">
        <f t="shared" si="13"/>
      </c>
      <c r="AJ21" s="23">
        <f t="shared" si="3"/>
      </c>
      <c r="AK21" s="23">
        <f t="shared" si="8"/>
      </c>
      <c r="AL21" s="23">
        <f t="shared" si="9"/>
      </c>
      <c r="AM21" s="23">
        <f t="shared" si="4"/>
      </c>
      <c r="AN21" s="23">
        <f t="shared" si="5"/>
      </c>
      <c r="AO21" s="23">
        <f t="shared" si="10"/>
      </c>
      <c r="AP21" s="24"/>
    </row>
    <row r="22" spans="1:42" s="12" customFormat="1" ht="20.25" customHeight="1">
      <c r="A22" s="74">
        <v>12</v>
      </c>
      <c r="B22" s="138"/>
      <c r="C22" s="89" t="s">
        <v>71</v>
      </c>
      <c r="D22" s="49"/>
      <c r="E22" s="144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 t="s">
        <v>50</v>
      </c>
      <c r="Q22" s="42"/>
      <c r="R22" s="42"/>
      <c r="S22" s="42"/>
      <c r="T22" s="42"/>
      <c r="U22" s="42" t="s">
        <v>50</v>
      </c>
      <c r="V22" s="42"/>
      <c r="W22" s="42"/>
      <c r="X22" s="42"/>
      <c r="Y22" s="42"/>
      <c r="Z22" s="42"/>
      <c r="AA22" s="42" t="s">
        <v>50</v>
      </c>
      <c r="AB22" s="24">
        <f t="shared" si="6"/>
      </c>
      <c r="AC22" s="23">
        <f t="shared" si="7"/>
      </c>
      <c r="AD22" s="23">
        <f t="shared" si="0"/>
      </c>
      <c r="AE22" s="23">
        <f t="shared" si="1"/>
      </c>
      <c r="AF22" s="23">
        <f t="shared" si="11"/>
      </c>
      <c r="AG22" s="23">
        <f t="shared" si="12"/>
      </c>
      <c r="AH22" s="23">
        <f t="shared" si="2"/>
      </c>
      <c r="AI22" s="23">
        <f t="shared" si="13"/>
      </c>
      <c r="AJ22" s="23">
        <f t="shared" si="3"/>
      </c>
      <c r="AK22" s="23">
        <f t="shared" si="8"/>
      </c>
      <c r="AL22" s="23">
        <f t="shared" si="9"/>
      </c>
      <c r="AM22" s="23">
        <f t="shared" si="4"/>
      </c>
      <c r="AN22" s="23">
        <f t="shared" si="5"/>
      </c>
      <c r="AO22" s="23">
        <f t="shared" si="10"/>
      </c>
      <c r="AP22" s="24"/>
    </row>
    <row r="23" spans="1:42" s="12" customFormat="1" ht="19.5" customHeight="1">
      <c r="A23" s="74">
        <v>13</v>
      </c>
      <c r="B23" s="138"/>
      <c r="C23" s="89" t="s">
        <v>72</v>
      </c>
      <c r="D23" s="49"/>
      <c r="E23" s="144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50</v>
      </c>
      <c r="Q23" s="42"/>
      <c r="R23" s="42"/>
      <c r="S23" s="42"/>
      <c r="T23" s="42"/>
      <c r="U23" s="42" t="s">
        <v>50</v>
      </c>
      <c r="V23" s="42"/>
      <c r="W23" s="42"/>
      <c r="X23" s="42"/>
      <c r="Y23" s="42"/>
      <c r="Z23" s="42"/>
      <c r="AA23" s="42" t="s">
        <v>50</v>
      </c>
      <c r="AB23" s="24">
        <f t="shared" si="6"/>
      </c>
      <c r="AC23" s="23">
        <f t="shared" si="7"/>
      </c>
      <c r="AD23" s="23">
        <f t="shared" si="0"/>
      </c>
      <c r="AE23" s="23">
        <f t="shared" si="1"/>
      </c>
      <c r="AF23" s="23">
        <f t="shared" si="11"/>
      </c>
      <c r="AG23" s="23">
        <f t="shared" si="12"/>
      </c>
      <c r="AH23" s="23">
        <f t="shared" si="2"/>
      </c>
      <c r="AI23" s="23">
        <f t="shared" si="13"/>
      </c>
      <c r="AJ23" s="23">
        <f t="shared" si="3"/>
      </c>
      <c r="AK23" s="23">
        <f t="shared" si="8"/>
      </c>
      <c r="AL23" s="23">
        <f t="shared" si="9"/>
      </c>
      <c r="AM23" s="23">
        <f t="shared" si="4"/>
      </c>
      <c r="AN23" s="23">
        <f t="shared" si="5"/>
      </c>
      <c r="AO23" s="23">
        <f t="shared" si="10"/>
      </c>
      <c r="AP23" s="24"/>
    </row>
    <row r="24" spans="1:42" s="12" customFormat="1" ht="49.5" customHeight="1">
      <c r="A24" s="74">
        <v>14</v>
      </c>
      <c r="B24" s="138"/>
      <c r="C24" s="89" t="s">
        <v>80</v>
      </c>
      <c r="D24" s="49"/>
      <c r="E24" s="144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50</v>
      </c>
      <c r="Q24" s="42"/>
      <c r="R24" s="42">
        <v>0</v>
      </c>
      <c r="S24" s="42"/>
      <c r="T24" s="42"/>
      <c r="U24" s="42" t="s">
        <v>50</v>
      </c>
      <c r="V24" s="42"/>
      <c r="W24" s="42"/>
      <c r="X24" s="42"/>
      <c r="Y24" s="42"/>
      <c r="Z24" s="42"/>
      <c r="AA24" s="42" t="s">
        <v>50</v>
      </c>
      <c r="AB24" s="24">
        <f t="shared" si="6"/>
      </c>
      <c r="AC24" s="23">
        <f t="shared" si="7"/>
      </c>
      <c r="AD24" s="23">
        <f t="shared" si="0"/>
      </c>
      <c r="AE24" s="23">
        <f t="shared" si="1"/>
      </c>
      <c r="AF24" s="23">
        <f t="shared" si="11"/>
      </c>
      <c r="AG24" s="23">
        <f t="shared" si="12"/>
      </c>
      <c r="AH24" s="23">
        <f t="shared" si="2"/>
      </c>
      <c r="AI24" s="23">
        <f t="shared" si="13"/>
      </c>
      <c r="AJ24" s="23">
        <f t="shared" si="3"/>
      </c>
      <c r="AK24" s="23">
        <f t="shared" si="8"/>
      </c>
      <c r="AL24" s="23">
        <f t="shared" si="9"/>
      </c>
      <c r="AM24" s="23">
        <f t="shared" si="4"/>
      </c>
      <c r="AN24" s="23">
        <f t="shared" si="5"/>
      </c>
      <c r="AO24" s="23">
        <f t="shared" si="10"/>
      </c>
      <c r="AP24" s="24"/>
    </row>
    <row r="25" spans="1:42" s="12" customFormat="1" ht="20.25" customHeight="1">
      <c r="A25" s="74">
        <v>15</v>
      </c>
      <c r="B25" s="138"/>
      <c r="C25" s="89" t="s">
        <v>73</v>
      </c>
      <c r="D25" s="49"/>
      <c r="E25" s="144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 t="s">
        <v>50</v>
      </c>
      <c r="Q25" s="42"/>
      <c r="R25" s="42">
        <v>0</v>
      </c>
      <c r="S25" s="42"/>
      <c r="T25" s="42"/>
      <c r="U25" s="42" t="s">
        <v>50</v>
      </c>
      <c r="V25" s="42"/>
      <c r="W25" s="42"/>
      <c r="X25" s="42"/>
      <c r="Y25" s="42"/>
      <c r="Z25" s="42"/>
      <c r="AA25" s="42" t="s">
        <v>50</v>
      </c>
      <c r="AB25" s="24">
        <f t="shared" si="6"/>
      </c>
      <c r="AC25" s="23">
        <f t="shared" si="7"/>
      </c>
      <c r="AD25" s="23">
        <f t="shared" si="0"/>
      </c>
      <c r="AE25" s="23">
        <f t="shared" si="1"/>
      </c>
      <c r="AF25" s="23">
        <f t="shared" si="11"/>
      </c>
      <c r="AG25" s="23">
        <f t="shared" si="12"/>
      </c>
      <c r="AH25" s="23">
        <f t="shared" si="2"/>
      </c>
      <c r="AI25" s="23">
        <f t="shared" si="13"/>
      </c>
      <c r="AJ25" s="23">
        <f t="shared" si="3"/>
      </c>
      <c r="AK25" s="23">
        <f t="shared" si="8"/>
      </c>
      <c r="AL25" s="23">
        <f t="shared" si="9"/>
      </c>
      <c r="AM25" s="23">
        <f t="shared" si="4"/>
      </c>
      <c r="AN25" s="23">
        <f t="shared" si="5"/>
      </c>
      <c r="AO25" s="23">
        <f t="shared" si="10"/>
      </c>
      <c r="AP25" s="24"/>
    </row>
    <row r="26" spans="1:42" s="12" customFormat="1" ht="34.5" customHeight="1">
      <c r="A26" s="74">
        <v>16</v>
      </c>
      <c r="B26" s="138"/>
      <c r="C26" s="89" t="s">
        <v>43</v>
      </c>
      <c r="D26" s="49"/>
      <c r="E26" s="14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50</v>
      </c>
      <c r="Q26" s="42"/>
      <c r="R26" s="42"/>
      <c r="S26" s="42"/>
      <c r="T26" s="42"/>
      <c r="U26" s="42" t="s">
        <v>50</v>
      </c>
      <c r="V26" s="42"/>
      <c r="W26" s="42"/>
      <c r="X26" s="42"/>
      <c r="Y26" s="42"/>
      <c r="Z26" s="42"/>
      <c r="AA26" s="42" t="s">
        <v>50</v>
      </c>
      <c r="AB26" s="24">
        <f t="shared" si="6"/>
      </c>
      <c r="AC26" s="23">
        <f t="shared" si="7"/>
      </c>
      <c r="AD26" s="23">
        <f t="shared" si="0"/>
      </c>
      <c r="AE26" s="23">
        <f t="shared" si="1"/>
      </c>
      <c r="AF26" s="23">
        <f t="shared" si="11"/>
      </c>
      <c r="AG26" s="23">
        <f t="shared" si="12"/>
      </c>
      <c r="AH26" s="23">
        <f t="shared" si="2"/>
      </c>
      <c r="AI26" s="23">
        <f t="shared" si="13"/>
      </c>
      <c r="AJ26" s="23">
        <f t="shared" si="3"/>
      </c>
      <c r="AK26" s="23">
        <f t="shared" si="8"/>
      </c>
      <c r="AL26" s="23">
        <f t="shared" si="9"/>
      </c>
      <c r="AM26" s="23">
        <f t="shared" si="4"/>
      </c>
      <c r="AN26" s="23">
        <f t="shared" si="5"/>
      </c>
      <c r="AO26" s="23">
        <f t="shared" si="10"/>
      </c>
      <c r="AP26" s="24"/>
    </row>
    <row r="27" spans="1:42" s="12" customFormat="1" ht="20.25" customHeight="1">
      <c r="A27" s="74">
        <v>17</v>
      </c>
      <c r="B27" s="138"/>
      <c r="C27" s="89" t="s">
        <v>74</v>
      </c>
      <c r="D27" s="49"/>
      <c r="E27" s="144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50</v>
      </c>
      <c r="Q27" s="42"/>
      <c r="R27" s="42">
        <v>0</v>
      </c>
      <c r="S27" s="42"/>
      <c r="T27" s="42"/>
      <c r="U27" s="42" t="s">
        <v>50</v>
      </c>
      <c r="V27" s="42"/>
      <c r="W27" s="42"/>
      <c r="X27" s="42"/>
      <c r="Y27" s="42"/>
      <c r="Z27" s="42"/>
      <c r="AA27" s="42" t="s">
        <v>50</v>
      </c>
      <c r="AB27" s="24">
        <f t="shared" si="6"/>
      </c>
      <c r="AC27" s="23">
        <f t="shared" si="7"/>
      </c>
      <c r="AD27" s="23">
        <f t="shared" si="0"/>
      </c>
      <c r="AE27" s="23">
        <f t="shared" si="1"/>
      </c>
      <c r="AF27" s="23">
        <f t="shared" si="11"/>
      </c>
      <c r="AG27" s="23">
        <f t="shared" si="12"/>
      </c>
      <c r="AH27" s="23">
        <f t="shared" si="2"/>
      </c>
      <c r="AI27" s="23">
        <f t="shared" si="13"/>
      </c>
      <c r="AJ27" s="23">
        <f t="shared" si="3"/>
      </c>
      <c r="AK27" s="23">
        <f t="shared" si="8"/>
      </c>
      <c r="AL27" s="23">
        <f t="shared" si="9"/>
      </c>
      <c r="AM27" s="23">
        <f t="shared" si="4"/>
      </c>
      <c r="AN27" s="23">
        <f t="shared" si="5"/>
      </c>
      <c r="AO27" s="23">
        <f t="shared" si="10"/>
      </c>
      <c r="AP27" s="24"/>
    </row>
    <row r="28" spans="1:42" s="12" customFormat="1" ht="30.75" customHeight="1">
      <c r="A28" s="74">
        <v>18</v>
      </c>
      <c r="B28" s="138"/>
      <c r="C28" s="89" t="s">
        <v>82</v>
      </c>
      <c r="D28" s="49"/>
      <c r="E28" s="14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 t="s">
        <v>50</v>
      </c>
      <c r="Q28" s="42"/>
      <c r="R28" s="42"/>
      <c r="S28" s="42"/>
      <c r="T28" s="42"/>
      <c r="U28" s="42" t="s">
        <v>50</v>
      </c>
      <c r="V28" s="42"/>
      <c r="W28" s="42"/>
      <c r="X28" s="42"/>
      <c r="Y28" s="42"/>
      <c r="Z28" s="42"/>
      <c r="AA28" s="42" t="s">
        <v>50</v>
      </c>
      <c r="AB28" s="24">
        <f t="shared" si="6"/>
      </c>
      <c r="AC28" s="23">
        <f t="shared" si="7"/>
      </c>
      <c r="AD28" s="23">
        <f t="shared" si="0"/>
      </c>
      <c r="AE28" s="23">
        <f t="shared" si="1"/>
      </c>
      <c r="AF28" s="23">
        <f t="shared" si="11"/>
      </c>
      <c r="AG28" s="23">
        <f t="shared" si="12"/>
      </c>
      <c r="AH28" s="23">
        <f t="shared" si="2"/>
      </c>
      <c r="AI28" s="23">
        <f t="shared" si="13"/>
      </c>
      <c r="AJ28" s="23">
        <f t="shared" si="3"/>
      </c>
      <c r="AK28" s="23">
        <f t="shared" si="8"/>
      </c>
      <c r="AL28" s="23">
        <f t="shared" si="9"/>
      </c>
      <c r="AM28" s="23">
        <f t="shared" si="4"/>
      </c>
      <c r="AN28" s="23">
        <f t="shared" si="5"/>
      </c>
      <c r="AO28" s="23">
        <f t="shared" si="10"/>
      </c>
      <c r="AP28" s="24"/>
    </row>
    <row r="29" spans="1:42" s="12" customFormat="1" ht="20.25" customHeight="1">
      <c r="A29" s="74">
        <v>19</v>
      </c>
      <c r="B29" s="139"/>
      <c r="C29" s="89" t="s">
        <v>73</v>
      </c>
      <c r="D29" s="50"/>
      <c r="E29" s="145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 t="s">
        <v>50</v>
      </c>
      <c r="Q29" s="42"/>
      <c r="R29" s="42">
        <v>0</v>
      </c>
      <c r="S29" s="42"/>
      <c r="T29" s="42"/>
      <c r="U29" s="42" t="s">
        <v>50</v>
      </c>
      <c r="V29" s="42"/>
      <c r="W29" s="42"/>
      <c r="X29" s="42"/>
      <c r="Y29" s="42"/>
      <c r="Z29" s="42"/>
      <c r="AA29" s="42" t="s">
        <v>50</v>
      </c>
      <c r="AB29" s="24">
        <f t="shared" si="6"/>
      </c>
      <c r="AC29" s="23">
        <f t="shared" si="7"/>
      </c>
      <c r="AD29" s="23">
        <f t="shared" si="0"/>
      </c>
      <c r="AE29" s="23">
        <f t="shared" si="1"/>
      </c>
      <c r="AF29" s="23">
        <f t="shared" si="11"/>
      </c>
      <c r="AG29" s="23">
        <f t="shared" si="12"/>
      </c>
      <c r="AH29" s="23">
        <f t="shared" si="2"/>
      </c>
      <c r="AI29" s="23">
        <f t="shared" si="13"/>
      </c>
      <c r="AJ29" s="23">
        <f t="shared" si="3"/>
      </c>
      <c r="AK29" s="23">
        <f t="shared" si="8"/>
      </c>
      <c r="AL29" s="23">
        <f t="shared" si="9"/>
      </c>
      <c r="AM29" s="23">
        <f t="shared" si="4"/>
      </c>
      <c r="AN29" s="23">
        <f t="shared" si="5"/>
      </c>
      <c r="AO29" s="23">
        <f t="shared" si="10"/>
      </c>
      <c r="AP29" s="24"/>
    </row>
    <row r="30" spans="1:42" s="12" customFormat="1" ht="13.5" customHeight="1">
      <c r="A30" s="74">
        <v>20</v>
      </c>
      <c r="B30" s="120" t="s">
        <v>44</v>
      </c>
      <c r="C30" s="121"/>
      <c r="D30" s="59"/>
      <c r="E30" s="134" t="s">
        <v>45</v>
      </c>
      <c r="F30" s="42" t="s">
        <v>50</v>
      </c>
      <c r="G30" s="42" t="s">
        <v>50</v>
      </c>
      <c r="H30" s="42" t="s">
        <v>50</v>
      </c>
      <c r="I30" s="42"/>
      <c r="J30" s="42" t="s">
        <v>50</v>
      </c>
      <c r="K30" s="42"/>
      <c r="L30" s="42"/>
      <c r="M30" s="42"/>
      <c r="N30" s="42"/>
      <c r="O30" s="42"/>
      <c r="P30" s="42" t="s">
        <v>50</v>
      </c>
      <c r="Q30" s="42"/>
      <c r="R30" s="42" t="s">
        <v>50</v>
      </c>
      <c r="S30" s="42"/>
      <c r="T30" s="42"/>
      <c r="U30" s="42" t="s">
        <v>50</v>
      </c>
      <c r="V30" s="42"/>
      <c r="W30" s="42" t="s">
        <v>50</v>
      </c>
      <c r="X30" s="42"/>
      <c r="Y30" s="42"/>
      <c r="Z30" s="42"/>
      <c r="AA30" s="42" t="s">
        <v>50</v>
      </c>
      <c r="AB30" s="24"/>
      <c r="AC30" s="23">
        <f>IF(K30&lt;&gt;I30,"Помилка гр6&lt;&gt;гр4","")</f>
      </c>
      <c r="AD30" s="23">
        <f t="shared" si="0"/>
      </c>
      <c r="AE30" s="23">
        <f t="shared" si="1"/>
      </c>
      <c r="AF30" s="23">
        <f t="shared" si="11"/>
      </c>
      <c r="AG30" s="23">
        <f>IF(S30&lt;&gt;Q30,"Помилка гр12 &lt;&gt;гр14","")</f>
      </c>
      <c r="AH30" s="23">
        <f t="shared" si="2"/>
      </c>
      <c r="AI30" s="23">
        <f>IF(X30+Y30&lt;&gt;V30,"Помилка гр(19+20)&lt;&gt;гр17","")</f>
      </c>
      <c r="AJ30" s="23">
        <f t="shared" si="3"/>
      </c>
      <c r="AK30" s="24"/>
      <c r="AL30" s="24"/>
      <c r="AM30" s="23">
        <f t="shared" si="4"/>
      </c>
      <c r="AN30" s="23">
        <f t="shared" si="5"/>
      </c>
      <c r="AO30" s="23">
        <f>IF(L30+O30+T30&lt;&gt;Z30,"Помилка гр(7+10+15)&lt;&gt;гр21","")</f>
      </c>
      <c r="AP30" s="24"/>
    </row>
    <row r="31" spans="1:42" s="12" customFormat="1" ht="48.75" customHeight="1">
      <c r="A31" s="74">
        <v>21</v>
      </c>
      <c r="B31" s="140" t="s">
        <v>5</v>
      </c>
      <c r="C31" s="90" t="s">
        <v>78</v>
      </c>
      <c r="D31" s="59"/>
      <c r="E31" s="135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24"/>
      <c r="AC31" s="23"/>
      <c r="AD31" s="23"/>
      <c r="AE31" s="23"/>
      <c r="AF31" s="23"/>
      <c r="AG31" s="23"/>
      <c r="AH31" s="23"/>
      <c r="AI31" s="23"/>
      <c r="AJ31" s="23"/>
      <c r="AK31" s="24"/>
      <c r="AL31" s="24"/>
      <c r="AM31" s="23"/>
      <c r="AN31" s="23"/>
      <c r="AO31" s="23"/>
      <c r="AP31" s="24"/>
    </row>
    <row r="32" spans="1:42" s="12" customFormat="1" ht="52.5" customHeight="1">
      <c r="A32" s="74">
        <v>22</v>
      </c>
      <c r="B32" s="141"/>
      <c r="C32" s="88" t="s">
        <v>76</v>
      </c>
      <c r="D32" s="46"/>
      <c r="E32" s="135"/>
      <c r="F32" s="42" t="s">
        <v>50</v>
      </c>
      <c r="G32" s="42" t="s">
        <v>50</v>
      </c>
      <c r="H32" s="42" t="s">
        <v>50</v>
      </c>
      <c r="I32" s="42"/>
      <c r="J32" s="42" t="s">
        <v>50</v>
      </c>
      <c r="K32" s="42"/>
      <c r="L32" s="42"/>
      <c r="M32" s="42"/>
      <c r="N32" s="42"/>
      <c r="O32" s="42"/>
      <c r="P32" s="42" t="s">
        <v>50</v>
      </c>
      <c r="Q32" s="42"/>
      <c r="R32" s="42" t="s">
        <v>50</v>
      </c>
      <c r="S32" s="42"/>
      <c r="T32" s="42"/>
      <c r="U32" s="42" t="s">
        <v>50</v>
      </c>
      <c r="V32" s="42"/>
      <c r="W32" s="42" t="s">
        <v>50</v>
      </c>
      <c r="X32" s="42"/>
      <c r="Y32" s="42"/>
      <c r="Z32" s="42"/>
      <c r="AA32" s="42" t="s">
        <v>50</v>
      </c>
      <c r="AB32" s="24"/>
      <c r="AC32" s="23">
        <f aca="true" t="shared" si="14" ref="AC32:AC37">IF(K32&lt;&gt;I32,"Помилка гр6&lt;&gt;гр4","")</f>
      </c>
      <c r="AD32" s="23">
        <f t="shared" si="0"/>
      </c>
      <c r="AE32" s="23">
        <f t="shared" si="1"/>
      </c>
      <c r="AF32" s="23">
        <f t="shared" si="11"/>
      </c>
      <c r="AG32" s="23">
        <f aca="true" t="shared" si="15" ref="AG32:AG37">IF(S32&lt;&gt;Q32,"Помилка гр12 &lt;&gt;гр14","")</f>
      </c>
      <c r="AH32" s="23">
        <f t="shared" si="2"/>
      </c>
      <c r="AI32" s="23">
        <f aca="true" t="shared" si="16" ref="AI32:AI37">IF(X32+Y32&lt;&gt;V32,"Помилка гр(19+20)&lt;&gt;гр17","")</f>
      </c>
      <c r="AJ32" s="23">
        <f t="shared" si="3"/>
      </c>
      <c r="AK32" s="24"/>
      <c r="AL32" s="24"/>
      <c r="AM32" s="23">
        <f t="shared" si="4"/>
      </c>
      <c r="AN32" s="23">
        <f t="shared" si="5"/>
      </c>
      <c r="AO32" s="23">
        <f aca="true" t="shared" si="17" ref="AO32:AO37">IF(L32+O32+T32&lt;&gt;Z32,"Помилка гр(7+10+15)&lt;&gt;гр21","")</f>
      </c>
      <c r="AP32" s="24"/>
    </row>
    <row r="33" spans="1:42" s="12" customFormat="1" ht="49.5" customHeight="1">
      <c r="A33" s="74">
        <v>23</v>
      </c>
      <c r="B33" s="141"/>
      <c r="C33" s="91" t="s">
        <v>70</v>
      </c>
      <c r="D33" s="51"/>
      <c r="E33" s="135"/>
      <c r="F33" s="42" t="s">
        <v>50</v>
      </c>
      <c r="G33" s="42" t="s">
        <v>50</v>
      </c>
      <c r="H33" s="42" t="s">
        <v>50</v>
      </c>
      <c r="I33" s="42"/>
      <c r="J33" s="42" t="s">
        <v>50</v>
      </c>
      <c r="K33" s="42"/>
      <c r="L33" s="42"/>
      <c r="M33" s="42"/>
      <c r="N33" s="42"/>
      <c r="O33" s="42"/>
      <c r="P33" s="42" t="s">
        <v>50</v>
      </c>
      <c r="Q33" s="42"/>
      <c r="R33" s="42" t="s">
        <v>50</v>
      </c>
      <c r="S33" s="42"/>
      <c r="T33" s="42"/>
      <c r="U33" s="42" t="s">
        <v>50</v>
      </c>
      <c r="V33" s="42"/>
      <c r="W33" s="42" t="s">
        <v>50</v>
      </c>
      <c r="X33" s="42"/>
      <c r="Y33" s="42"/>
      <c r="Z33" s="42"/>
      <c r="AA33" s="42" t="s">
        <v>50</v>
      </c>
      <c r="AB33" s="24"/>
      <c r="AC33" s="23">
        <f t="shared" si="14"/>
      </c>
      <c r="AD33" s="23">
        <f t="shared" si="0"/>
      </c>
      <c r="AE33" s="23">
        <f t="shared" si="1"/>
      </c>
      <c r="AF33" s="23">
        <f t="shared" si="11"/>
      </c>
      <c r="AG33" s="23">
        <f t="shared" si="15"/>
      </c>
      <c r="AH33" s="23">
        <f t="shared" si="2"/>
      </c>
      <c r="AI33" s="23">
        <f t="shared" si="16"/>
      </c>
      <c r="AJ33" s="23">
        <f t="shared" si="3"/>
      </c>
      <c r="AK33" s="24"/>
      <c r="AL33" s="24"/>
      <c r="AM33" s="23">
        <f t="shared" si="4"/>
      </c>
      <c r="AN33" s="23">
        <f t="shared" si="5"/>
      </c>
      <c r="AO33" s="23">
        <f t="shared" si="17"/>
      </c>
      <c r="AP33" s="24"/>
    </row>
    <row r="34" spans="1:42" s="12" customFormat="1" ht="64.5" customHeight="1">
      <c r="A34" s="74">
        <v>24</v>
      </c>
      <c r="B34" s="142"/>
      <c r="C34" s="91" t="s">
        <v>77</v>
      </c>
      <c r="D34" s="51"/>
      <c r="E34" s="136"/>
      <c r="F34" s="42" t="s">
        <v>50</v>
      </c>
      <c r="G34" s="42" t="s">
        <v>50</v>
      </c>
      <c r="H34" s="42" t="s">
        <v>50</v>
      </c>
      <c r="I34" s="42"/>
      <c r="J34" s="42" t="s">
        <v>50</v>
      </c>
      <c r="K34" s="42"/>
      <c r="L34" s="42"/>
      <c r="M34" s="42"/>
      <c r="N34" s="42"/>
      <c r="O34" s="42"/>
      <c r="P34" s="42" t="s">
        <v>50</v>
      </c>
      <c r="Q34" s="42"/>
      <c r="R34" s="42" t="s">
        <v>50</v>
      </c>
      <c r="S34" s="42"/>
      <c r="T34" s="42"/>
      <c r="U34" s="42" t="s">
        <v>50</v>
      </c>
      <c r="V34" s="42"/>
      <c r="W34" s="42" t="s">
        <v>50</v>
      </c>
      <c r="X34" s="42"/>
      <c r="Y34" s="42"/>
      <c r="Z34" s="42"/>
      <c r="AA34" s="42" t="s">
        <v>50</v>
      </c>
      <c r="AB34" s="24"/>
      <c r="AC34" s="23">
        <f t="shared" si="14"/>
      </c>
      <c r="AD34" s="23">
        <f t="shared" si="0"/>
      </c>
      <c r="AE34" s="23">
        <f t="shared" si="1"/>
      </c>
      <c r="AF34" s="23">
        <f t="shared" si="11"/>
      </c>
      <c r="AG34" s="23">
        <f t="shared" si="15"/>
      </c>
      <c r="AH34" s="23">
        <f t="shared" si="2"/>
      </c>
      <c r="AI34" s="23">
        <f t="shared" si="16"/>
      </c>
      <c r="AJ34" s="23">
        <f t="shared" si="3"/>
      </c>
      <c r="AK34" s="24"/>
      <c r="AL34" s="24"/>
      <c r="AM34" s="23">
        <f t="shared" si="4"/>
      </c>
      <c r="AN34" s="23">
        <f t="shared" si="5"/>
      </c>
      <c r="AO34" s="23">
        <f t="shared" si="17"/>
      </c>
      <c r="AP34" s="24"/>
    </row>
    <row r="35" spans="1:42" s="12" customFormat="1" ht="30.75" customHeight="1">
      <c r="A35" s="74">
        <v>25</v>
      </c>
      <c r="B35" s="120" t="s">
        <v>46</v>
      </c>
      <c r="C35" s="121"/>
      <c r="D35" s="57"/>
      <c r="E35" s="143" t="s">
        <v>47</v>
      </c>
      <c r="F35" s="42" t="s">
        <v>50</v>
      </c>
      <c r="G35" s="42" t="s">
        <v>50</v>
      </c>
      <c r="H35" s="42" t="s">
        <v>50</v>
      </c>
      <c r="I35" s="42"/>
      <c r="J35" s="42" t="s">
        <v>50</v>
      </c>
      <c r="K35" s="42"/>
      <c r="L35" s="42"/>
      <c r="M35" s="42"/>
      <c r="N35" s="42"/>
      <c r="O35" s="42"/>
      <c r="P35" s="42" t="s">
        <v>50</v>
      </c>
      <c r="Q35" s="42"/>
      <c r="R35" s="42" t="s">
        <v>50</v>
      </c>
      <c r="S35" s="42"/>
      <c r="T35" s="42"/>
      <c r="U35" s="42" t="s">
        <v>50</v>
      </c>
      <c r="V35" s="42"/>
      <c r="W35" s="42" t="s">
        <v>50</v>
      </c>
      <c r="X35" s="42"/>
      <c r="Y35" s="42"/>
      <c r="Z35" s="42"/>
      <c r="AA35" s="42" t="s">
        <v>50</v>
      </c>
      <c r="AB35" s="24"/>
      <c r="AC35" s="23">
        <f t="shared" si="14"/>
      </c>
      <c r="AD35" s="23">
        <f t="shared" si="0"/>
      </c>
      <c r="AE35" s="23">
        <f t="shared" si="1"/>
      </c>
      <c r="AF35" s="23">
        <f t="shared" si="11"/>
      </c>
      <c r="AG35" s="23">
        <f t="shared" si="15"/>
      </c>
      <c r="AH35" s="23">
        <f t="shared" si="2"/>
      </c>
      <c r="AI35" s="23">
        <f t="shared" si="16"/>
      </c>
      <c r="AJ35" s="23">
        <f t="shared" si="3"/>
      </c>
      <c r="AK35" s="24"/>
      <c r="AL35" s="24"/>
      <c r="AM35" s="23">
        <f t="shared" si="4"/>
      </c>
      <c r="AN35" s="23">
        <f t="shared" si="5"/>
      </c>
      <c r="AO35" s="23">
        <f t="shared" si="17"/>
      </c>
      <c r="AP35" s="24"/>
    </row>
    <row r="36" spans="1:42" s="10" customFormat="1" ht="26.25" customHeight="1">
      <c r="A36" s="74">
        <v>26</v>
      </c>
      <c r="B36" s="132" t="s">
        <v>5</v>
      </c>
      <c r="C36" s="91" t="s">
        <v>48</v>
      </c>
      <c r="D36" s="52"/>
      <c r="E36" s="144"/>
      <c r="F36" s="42" t="s">
        <v>50</v>
      </c>
      <c r="G36" s="42" t="s">
        <v>50</v>
      </c>
      <c r="H36" s="42" t="s">
        <v>50</v>
      </c>
      <c r="I36" s="42"/>
      <c r="J36" s="42" t="s">
        <v>50</v>
      </c>
      <c r="K36" s="42"/>
      <c r="L36" s="42"/>
      <c r="M36" s="42"/>
      <c r="N36" s="42"/>
      <c r="O36" s="42"/>
      <c r="P36" s="42" t="s">
        <v>50</v>
      </c>
      <c r="Q36" s="42"/>
      <c r="R36" s="42" t="s">
        <v>50</v>
      </c>
      <c r="S36" s="42"/>
      <c r="T36" s="42"/>
      <c r="U36" s="42" t="s">
        <v>50</v>
      </c>
      <c r="V36" s="42"/>
      <c r="W36" s="42" t="s">
        <v>50</v>
      </c>
      <c r="X36" s="42"/>
      <c r="Y36" s="42"/>
      <c r="Z36" s="42"/>
      <c r="AA36" s="42" t="s">
        <v>50</v>
      </c>
      <c r="AB36" s="24"/>
      <c r="AC36" s="23">
        <f t="shared" si="14"/>
      </c>
      <c r="AD36" s="23">
        <f t="shared" si="0"/>
      </c>
      <c r="AE36" s="23">
        <f t="shared" si="1"/>
      </c>
      <c r="AF36" s="23">
        <f t="shared" si="11"/>
      </c>
      <c r="AG36" s="23">
        <f t="shared" si="15"/>
      </c>
      <c r="AH36" s="23">
        <f t="shared" si="2"/>
      </c>
      <c r="AI36" s="23">
        <f t="shared" si="16"/>
      </c>
      <c r="AJ36" s="23">
        <f t="shared" si="3"/>
      </c>
      <c r="AK36" s="24"/>
      <c r="AL36" s="24"/>
      <c r="AM36" s="23">
        <f t="shared" si="4"/>
      </c>
      <c r="AN36" s="23">
        <f t="shared" si="5"/>
      </c>
      <c r="AO36" s="23">
        <f t="shared" si="17"/>
      </c>
      <c r="AP36" s="24"/>
    </row>
    <row r="37" spans="1:42" s="13" customFormat="1" ht="39" customHeight="1">
      <c r="A37" s="74">
        <v>27</v>
      </c>
      <c r="B37" s="133"/>
      <c r="C37" s="92" t="s">
        <v>52</v>
      </c>
      <c r="D37" s="53"/>
      <c r="E37" s="145"/>
      <c r="F37" s="42" t="s">
        <v>50</v>
      </c>
      <c r="G37" s="42" t="s">
        <v>50</v>
      </c>
      <c r="H37" s="42" t="s">
        <v>50</v>
      </c>
      <c r="I37" s="42"/>
      <c r="J37" s="42" t="s">
        <v>50</v>
      </c>
      <c r="K37" s="42"/>
      <c r="L37" s="42"/>
      <c r="M37" s="42"/>
      <c r="N37" s="42"/>
      <c r="O37" s="42"/>
      <c r="P37" s="42" t="s">
        <v>50</v>
      </c>
      <c r="Q37" s="42"/>
      <c r="R37" s="42" t="s">
        <v>50</v>
      </c>
      <c r="S37" s="42"/>
      <c r="T37" s="42"/>
      <c r="U37" s="42" t="s">
        <v>50</v>
      </c>
      <c r="V37" s="42"/>
      <c r="W37" s="42" t="s">
        <v>50</v>
      </c>
      <c r="X37" s="42"/>
      <c r="Y37" s="42"/>
      <c r="Z37" s="42">
        <v>0</v>
      </c>
      <c r="AA37" s="42" t="s">
        <v>50</v>
      </c>
      <c r="AB37" s="24"/>
      <c r="AC37" s="23">
        <f t="shared" si="14"/>
      </c>
      <c r="AD37" s="23">
        <f t="shared" si="0"/>
      </c>
      <c r="AE37" s="23">
        <f t="shared" si="1"/>
      </c>
      <c r="AF37" s="23">
        <f t="shared" si="11"/>
      </c>
      <c r="AG37" s="23">
        <f t="shared" si="15"/>
      </c>
      <c r="AH37" s="23">
        <f t="shared" si="2"/>
      </c>
      <c r="AI37" s="23">
        <f t="shared" si="16"/>
      </c>
      <c r="AJ37" s="23">
        <f t="shared" si="3"/>
      </c>
      <c r="AK37" s="24"/>
      <c r="AL37" s="24"/>
      <c r="AM37" s="23">
        <f t="shared" si="4"/>
      </c>
      <c r="AN37" s="23">
        <f t="shared" si="5"/>
      </c>
      <c r="AO37" s="23">
        <f t="shared" si="17"/>
      </c>
      <c r="AP37" s="24"/>
    </row>
    <row r="38" spans="1:42" s="13" customFormat="1" ht="65.25" customHeight="1">
      <c r="A38" s="76">
        <v>28</v>
      </c>
      <c r="B38" s="126" t="s">
        <v>83</v>
      </c>
      <c r="C38" s="127"/>
      <c r="D38" s="54"/>
      <c r="E38" s="78" t="s">
        <v>49</v>
      </c>
      <c r="F38" s="71" t="s">
        <v>50</v>
      </c>
      <c r="G38" s="71" t="s">
        <v>50</v>
      </c>
      <c r="H38" s="71" t="s">
        <v>50</v>
      </c>
      <c r="I38" s="71"/>
      <c r="J38" s="71" t="s">
        <v>50</v>
      </c>
      <c r="K38" s="71" t="s">
        <v>50</v>
      </c>
      <c r="L38" s="71" t="s">
        <v>50</v>
      </c>
      <c r="M38" s="71"/>
      <c r="N38" s="71" t="s">
        <v>50</v>
      </c>
      <c r="O38" s="71" t="s">
        <v>50</v>
      </c>
      <c r="P38" s="71"/>
      <c r="Q38" s="71"/>
      <c r="R38" s="71" t="s">
        <v>50</v>
      </c>
      <c r="S38" s="71" t="s">
        <v>50</v>
      </c>
      <c r="T38" s="71" t="s">
        <v>50</v>
      </c>
      <c r="U38" s="71"/>
      <c r="V38" s="71"/>
      <c r="W38" s="71" t="s">
        <v>50</v>
      </c>
      <c r="X38" s="71" t="s">
        <v>50</v>
      </c>
      <c r="Y38" s="71" t="s">
        <v>50</v>
      </c>
      <c r="Z38" s="71" t="s">
        <v>50</v>
      </c>
      <c r="AA38" s="71"/>
      <c r="AB38" s="24"/>
      <c r="AC38" s="24"/>
      <c r="AD38" s="24"/>
      <c r="AE38" s="24"/>
      <c r="AF38" s="23">
        <f>IF(P38&gt;M38,"Помилка гр8&lt;&gt;гр11","")</f>
      </c>
      <c r="AG38" s="23">
        <f>IF(U38&lt;&gt;Q38,"Помилка гр12 &lt;&gt;гр16","")</f>
      </c>
      <c r="AH38" s="23">
        <f>IF(U38&gt;Q38,"Помилка гр16&gt;гр12","")</f>
      </c>
      <c r="AI38" s="23">
        <f>IF(AA38&lt;&gt;V38,"Помилка гр17&lt;&gt;гр22","")</f>
      </c>
      <c r="AJ38" s="23">
        <f>IF(AA38&gt;V38,"Помилка гр22&gt;гр17","")</f>
      </c>
      <c r="AK38" s="24"/>
      <c r="AL38" s="24"/>
      <c r="AM38" s="24"/>
      <c r="AN38" s="24"/>
      <c r="AO38" s="24"/>
      <c r="AP38" s="23">
        <f>IF(P38+U38&lt;&gt;AA38,"Помилка гр(11+16)&lt;&gt;гр22","")</f>
      </c>
    </row>
    <row r="39" spans="1:42" s="17" customFormat="1" ht="13.5" customHeight="1">
      <c r="A39" s="77">
        <v>29</v>
      </c>
      <c r="B39" s="115" t="s">
        <v>87</v>
      </c>
      <c r="C39" s="116"/>
      <c r="D39" s="58"/>
      <c r="E39" s="5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>
        <v>0</v>
      </c>
      <c r="W39" s="42"/>
      <c r="X39" s="42"/>
      <c r="Y39" s="42"/>
      <c r="Z39" s="42"/>
      <c r="AA39" s="42"/>
      <c r="AB39" s="24">
        <f>IF(H39&gt;G39,"Помилка гр3 &gt;гр2","")</f>
      </c>
      <c r="AC39" s="23">
        <f>IF(J39+K39&lt;&gt;I39,"Помилка гр5+гр6&lt;&gt;гр4","")</f>
      </c>
      <c r="AD39" s="23">
        <f>IF(L39&gt;I39,"Помилка гр7 &gt;гр4","")</f>
      </c>
      <c r="AE39" s="23">
        <f>IF(O39&gt;N39,"Помилка гр10 &gt;гр9","")</f>
      </c>
      <c r="AF39" s="23">
        <f>IF(N39+P39&gt;M39,"Помилка гр9+11 &gt;гр8","")</f>
      </c>
      <c r="AG39" s="23">
        <f>IF(R39+S39+U39&lt;&gt;Q39,"Помилка гр13+14+16 &lt;&gt;гр12","")</f>
      </c>
      <c r="AH39" s="23">
        <f>IF(T39+U39&gt;Q39,"Помилка гр15+гр16&gt;гр12","")</f>
      </c>
      <c r="AI39" s="23">
        <f>IF(F39+W39+X39+Y39+AA39&lt;&gt;V39,"Помилка гр(1+18+19+20+22)&lt;&gt;гр17","")</f>
      </c>
      <c r="AJ39" s="23">
        <f>IF(Z39+AA39&gt;V39,"Помилка гр21+22&gt;гр17","")</f>
      </c>
      <c r="AK39" s="23">
        <f>IF(F39+G39+I39+M39+Q39&lt;&gt;V39,"Помилка гр(1+2+4+8+12)&lt;&gt;гр17","")</f>
      </c>
      <c r="AL39" s="23">
        <f>IF(G39+J39+R39&lt;&gt;W39,"Помилка гр(2+5+13)&lt;&gt;гр18","")</f>
      </c>
      <c r="AM39" s="23">
        <f>IF(K39+S39&lt;&gt;X39,"Помилка гр(6+14)&lt;&gt;гр19","")</f>
      </c>
      <c r="AN39" s="23">
        <f>IF(Y39&lt;&gt;N39,"Помилка гр20&lt;&gt;гр9","")</f>
      </c>
      <c r="AO39" s="23">
        <f>IF(H39+L39+O39+T39&lt;&gt;Z39,"Помилка гр(3+7+10+15)&lt;&gt;гр21","")</f>
      </c>
      <c r="AP39" s="23">
        <f>IF(P39+U39&lt;&gt;AA39,"Помилка гр(11+16)&lt;&gt;гр22","")</f>
      </c>
    </row>
    <row r="40" spans="1:42" s="17" customFormat="1" ht="21" customHeight="1">
      <c r="A40" s="74">
        <v>30</v>
      </c>
      <c r="B40" s="117" t="s">
        <v>86</v>
      </c>
      <c r="C40" s="118"/>
      <c r="D40" s="55"/>
      <c r="E40" s="56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>
        <v>0</v>
      </c>
      <c r="W40" s="42"/>
      <c r="X40" s="42"/>
      <c r="Y40" s="42"/>
      <c r="Z40" s="42"/>
      <c r="AA40" s="42"/>
      <c r="AB40" s="24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="18" customFormat="1" ht="15.75" customHeight="1">
      <c r="AB41" s="16"/>
    </row>
    <row r="43" s="19" customFormat="1" ht="0.75" customHeight="1"/>
    <row r="44" spans="28:29" s="22" customFormat="1" ht="15.75" customHeight="1">
      <c r="AB44" s="20"/>
      <c r="AC44" s="21"/>
    </row>
    <row r="45" s="11" customFormat="1" ht="21" customHeight="1">
      <c r="AB45" s="32"/>
    </row>
    <row r="46" ht="12.75" hidden="1">
      <c r="A46" s="1"/>
    </row>
    <row r="47" ht="12.75" hidden="1">
      <c r="A47" s="1"/>
    </row>
    <row r="48" ht="12.75" hidden="1">
      <c r="A48" s="1"/>
    </row>
    <row r="49" spans="1:31" s="65" customFormat="1" ht="11.25">
      <c r="A49" s="60"/>
      <c r="B49" s="61"/>
      <c r="C49" s="73"/>
      <c r="D49" s="62"/>
      <c r="E49" s="60"/>
      <c r="F49" s="63">
        <f>IF(F14&lt;&gt;F15+F17+F18+F20+F21+F22+F24+F26+F28,"Помилка р.4&lt;&gt; p.5+7+8+10+11+12+14+16+18","")</f>
      </c>
      <c r="G49" s="63">
        <f>IF(G14&lt;&gt;G15+G17+G18+G20+G21+G22+G24+G26+G28,"Помилка р.4&lt;&gt; p.5+7+8+10+11+12+14+16+18","")</f>
      </c>
      <c r="H49" s="63"/>
      <c r="I49" s="63"/>
      <c r="J49" s="63"/>
      <c r="K49" s="63"/>
      <c r="L49" s="63"/>
      <c r="M49" s="63">
        <f>IF(M11&lt;&gt;M15+M17+M18+M20+M21+M22+M24+M26+M28,"Помилка р.1&lt;&gt; p.5+7+8+10+11+12+14+16+18","")</f>
      </c>
      <c r="N49" s="63">
        <f>IF(N11&lt;&gt;N15+N17+N18+N20+N21+N22+N24+N26+N28,"Помилка р.1&lt;&gt; p.5+7+8+10+11+12+14+16+18","")</f>
      </c>
      <c r="O49" s="63">
        <f>IF(O11&lt;&gt;O15+O17+O18+O20+O21+O22+O24+O26+O28,"Помилка р.1&lt;&gt; p.5+7+8+10+11+12+14+16+18","")</f>
      </c>
      <c r="P49" s="64"/>
      <c r="Q49" s="63">
        <f>IF(Q11+Q14&lt;&gt;Q15+Q17+Q18+Q20+Q21+Q22+Q24+Q26+Q28,"Помилка р.1+4&lt;&gt; p.5+7+8+10+11+12+14+16+18","")</f>
      </c>
      <c r="R49" s="63">
        <f>IF(R14&lt;&gt;R15+R17+R18+R20+R21+R22+R24+R26+R28,"Помилка р.4&lt;&gt; p.5+7+8+10+11+12+14+16+18","")</f>
      </c>
      <c r="S49" s="63">
        <f>IF(S11&lt;&gt;S15+S17+S18+S20+S21+S22+S24+S26+S28,"Помилка р.1&lt;&gt; p.5+7+8+10+11+12+14+16+18","")</f>
      </c>
      <c r="T49" s="63">
        <f>IF(T11+T14&lt;&gt;T15+T17+T18+T20+T21+T22+T24+T26+T28,"Помилка р.1+4&lt;&gt; p.5+7+8+10+11+12+14+16+18","")</f>
      </c>
      <c r="U49" s="64"/>
      <c r="V49" s="63">
        <f>IF(V11+V14&lt;&gt;V15+V17+V18+V20+V21+V22+V24+V26+V28,"Помилка р.1+4&lt;&gt; p.5+7+8+10+11+12+14+16+18","")</f>
      </c>
      <c r="W49" s="63">
        <f>IF(W14&lt;&gt;W15+W17+W18+W20+W21+W22+W24+W26+W28,"Помилка р.4&lt;&gt; p.5+7+8+10+11+12+14+16+18","")</f>
      </c>
      <c r="X49" s="63">
        <f>IF(X11&lt;&gt;X15+X17+X18+X20+X21+X22+X24+X26+X28,"Помилка р.1&lt;&gt; p.5+7+8+10+11+12+14+16+18","")</f>
      </c>
      <c r="Y49" s="63">
        <f>IF(Y11&lt;&gt;Y15+Y17+Y18+Y20+Y21+Y22+Y24+Y26+Y28,"Помилка р.1&lt;&gt; p.5+7+8+10+11+12+14+16+18","")</f>
      </c>
      <c r="Z49" s="63">
        <f>IF(Z11+Z14&lt;&gt;Z15+Z17+Z18+Z20+Z21+Z22+Z24+Z26+Z28,"Помилка р.1+4&lt;&gt; p.5+7+8+10+11+12+14+16+18","")</f>
      </c>
      <c r="AA49" s="64"/>
      <c r="AB49" s="64" t="s">
        <v>79</v>
      </c>
      <c r="AC49" s="64"/>
      <c r="AD49" s="64"/>
      <c r="AE49" s="64"/>
    </row>
    <row r="50" spans="1:31" s="65" customFormat="1" ht="11.25">
      <c r="A50" s="60"/>
      <c r="B50" s="61"/>
      <c r="C50" s="62"/>
      <c r="D50" s="62"/>
      <c r="E50" s="60"/>
      <c r="F50" s="66"/>
      <c r="G50" s="66"/>
      <c r="H50" s="66"/>
      <c r="I50" s="67"/>
      <c r="J50" s="66"/>
      <c r="K50" s="67"/>
      <c r="L50" s="67"/>
      <c r="M50" s="67">
        <f>IF(M11&lt;&gt;M12+M13,"Помилка р.1&lt;&gt;р.2+3","")</f>
      </c>
      <c r="N50" s="67">
        <f>IF(N11&lt;&gt;N12+N13,"Помилка р.1&lt;&gt;р.2+3","")</f>
      </c>
      <c r="O50" s="67">
        <f>IF(O11&lt;&gt;O12+O13,"Помилка р.1&lt;&gt;р.2+3","")</f>
      </c>
      <c r="P50" s="66"/>
      <c r="Q50" s="67">
        <f>IF(Q11&lt;&gt;Q12+Q13,"Помилка р.1&lt;&gt;р.2+3","")</f>
      </c>
      <c r="R50" s="66"/>
      <c r="S50" s="67">
        <f aca="true" t="shared" si="18" ref="S50:Z50">IF(S11&lt;&gt;S12+S13,"Помилка р.1&lt;&gt;р.2+3","")</f>
      </c>
      <c r="T50" s="67">
        <f t="shared" si="18"/>
      </c>
      <c r="U50" s="66"/>
      <c r="V50" s="67">
        <f t="shared" si="18"/>
      </c>
      <c r="W50" s="66"/>
      <c r="X50" s="67">
        <f t="shared" si="18"/>
      </c>
      <c r="Y50" s="67">
        <f t="shared" si="18"/>
      </c>
      <c r="Z50" s="67">
        <f t="shared" si="18"/>
      </c>
      <c r="AA50" s="66"/>
      <c r="AB50" s="64" t="s">
        <v>79</v>
      </c>
      <c r="AC50" s="64"/>
      <c r="AD50" s="64"/>
      <c r="AE50" s="64"/>
    </row>
    <row r="51" spans="1:31" s="65" customFormat="1" ht="11.25">
      <c r="A51" s="60"/>
      <c r="B51" s="61"/>
      <c r="C51" s="62"/>
      <c r="D51" s="62"/>
      <c r="E51" s="60"/>
      <c r="F51" s="66"/>
      <c r="G51" s="66"/>
      <c r="H51" s="66"/>
      <c r="I51" s="67"/>
      <c r="J51" s="66"/>
      <c r="K51" s="67"/>
      <c r="L51" s="67"/>
      <c r="M51" s="67">
        <f aca="true" t="shared" si="19" ref="M51:Z51">IF(M30&lt;&gt;M31+M32+M33+M34,"Помилка р.20&lt;&gt;р.21+22+23+24","")</f>
      </c>
      <c r="N51" s="67">
        <f t="shared" si="19"/>
      </c>
      <c r="O51" s="67">
        <f t="shared" si="19"/>
      </c>
      <c r="P51" s="66"/>
      <c r="Q51" s="67">
        <f t="shared" si="19"/>
      </c>
      <c r="R51" s="66"/>
      <c r="S51" s="67">
        <f t="shared" si="19"/>
      </c>
      <c r="T51" s="67">
        <f t="shared" si="19"/>
      </c>
      <c r="U51" s="66"/>
      <c r="V51" s="67">
        <f t="shared" si="19"/>
      </c>
      <c r="W51" s="66"/>
      <c r="X51" s="67">
        <f t="shared" si="19"/>
      </c>
      <c r="Y51" s="67">
        <f t="shared" si="19"/>
      </c>
      <c r="Z51" s="67">
        <f t="shared" si="19"/>
      </c>
      <c r="AA51" s="66"/>
      <c r="AB51" s="64" t="s">
        <v>79</v>
      </c>
      <c r="AC51" s="64"/>
      <c r="AD51" s="64"/>
      <c r="AE51" s="64"/>
    </row>
    <row r="52" spans="1:31" s="65" customFormat="1" ht="11.25">
      <c r="A52" s="60"/>
      <c r="B52" s="61"/>
      <c r="C52" s="62"/>
      <c r="D52" s="62"/>
      <c r="E52" s="60"/>
      <c r="F52" s="66"/>
      <c r="G52" s="66"/>
      <c r="H52" s="66"/>
      <c r="I52" s="67"/>
      <c r="J52" s="66"/>
      <c r="K52" s="67"/>
      <c r="L52" s="67"/>
      <c r="M52" s="67">
        <f aca="true" t="shared" si="20" ref="M52:Z52">IF(M35&lt;&gt;M36+M37,"Помилка р.25&lt;&gt;р.26+27","")</f>
      </c>
      <c r="N52" s="67">
        <f t="shared" si="20"/>
      </c>
      <c r="O52" s="67">
        <f t="shared" si="20"/>
      </c>
      <c r="P52" s="66"/>
      <c r="Q52" s="67">
        <f t="shared" si="20"/>
      </c>
      <c r="R52" s="66"/>
      <c r="S52" s="67">
        <f t="shared" si="20"/>
      </c>
      <c r="T52" s="67">
        <f t="shared" si="20"/>
      </c>
      <c r="U52" s="66"/>
      <c r="V52" s="67">
        <f t="shared" si="20"/>
      </c>
      <c r="W52" s="66"/>
      <c r="X52" s="67">
        <f t="shared" si="20"/>
      </c>
      <c r="Y52" s="67">
        <f t="shared" si="20"/>
      </c>
      <c r="Z52" s="67">
        <f t="shared" si="20"/>
      </c>
      <c r="AA52" s="66"/>
      <c r="AB52" s="64"/>
      <c r="AC52" s="64"/>
      <c r="AD52" s="64"/>
      <c r="AE52" s="64"/>
    </row>
    <row r="53" spans="1:31" s="65" customFormat="1" ht="11.25">
      <c r="A53" s="60"/>
      <c r="B53" s="61"/>
      <c r="C53" s="62"/>
      <c r="D53" s="62"/>
      <c r="E53" s="60"/>
      <c r="F53" s="67">
        <f>IF(F39&lt;&gt;F14,"Помилка р.29&lt;&gt;р.4","")</f>
      </c>
      <c r="G53" s="67">
        <f>IF(G39&lt;&gt;G14,"Помилка р.29&lt;&gt;р.4","")</f>
      </c>
      <c r="H53" s="67"/>
      <c r="I53" s="67"/>
      <c r="J53" s="67"/>
      <c r="K53" s="67"/>
      <c r="L53" s="67"/>
      <c r="M53" s="67">
        <f>IF(M39&lt;&gt;M11+M30+M35+M38,"Помилка р.29&lt;&gt;р.1+20+25+28","")</f>
      </c>
      <c r="N53" s="67">
        <f>IF(N39&lt;&gt;N11+N30+N35,"Помилка р.29&lt;&gt;р.1+20+25","")</f>
      </c>
      <c r="O53" s="67">
        <f>IF(O39&lt;&gt;O11+O30+O35,"Помилка р.29&lt;&gt;р.1+20+25","")</f>
      </c>
      <c r="P53" s="67">
        <f>IF(P39&lt;&gt;P38,"Помилка р.29&lt;&gt;р.28","")</f>
      </c>
      <c r="Q53" s="67">
        <f>IF(Q39&lt;&gt;Q11+Q14+Q30+Q35+Q38,"Помилка р.29&lt;&gt;р.1+4+20+25+28","")</f>
      </c>
      <c r="R53" s="67">
        <f>IF(R39&lt;&gt;R14,"Помилка р.29&lt;&gt;р.4","")</f>
      </c>
      <c r="S53" s="67">
        <f>IF(S39&lt;&gt;S11+S30+S35,"Помилка р.29&lt;&gt;р.1+20+25","")</f>
      </c>
      <c r="T53" s="67">
        <f>IF(T39&lt;&gt;T11+T14+T30+T35,"Помилка р.29&lt;&gt;р.1+4+20+25","")</f>
      </c>
      <c r="U53" s="67">
        <f>IF(U39&lt;&gt;U38,"Помилка р.29&lt;&gt;р.28","")</f>
      </c>
      <c r="V53" s="67">
        <f>IF(V39&lt;&gt;V11+V14+V30+V35+V38,"Помилка р.29&lt;&gt;р.1+4+20+25+28","")</f>
      </c>
      <c r="W53" s="67">
        <f>IF(W39&lt;&gt;W14,"Помилка р.29&lt;&gt;р.4","")</f>
      </c>
      <c r="X53" s="67">
        <f>IF(X39&lt;&gt;X11+X30+X35,"Помилка р.29&lt;&gt;р.1+20+25","")</f>
      </c>
      <c r="Y53" s="67">
        <f>IF(Y39&lt;&gt;Y11+Y30+Y35,"Помилка р.29&lt;&gt;р.1+20+25","")</f>
      </c>
      <c r="Z53" s="67">
        <f>IF(Z39&lt;&gt;Z11+Z14+Z30+Z35,"Помилка р.29&lt;&gt;р.1+4+20+25","")</f>
      </c>
      <c r="AA53" s="67">
        <f>IF(AA39&lt;&gt;AA38,"Помилка р.29&lt;&gt;р.28","")</f>
      </c>
      <c r="AB53" s="64" t="s">
        <v>79</v>
      </c>
      <c r="AC53" s="64"/>
      <c r="AD53" s="64"/>
      <c r="AE53" s="64"/>
    </row>
    <row r="54" spans="1:28" ht="12.75">
      <c r="A54" s="1"/>
      <c r="F54" s="67">
        <f>IF(F39&lt;F40,"Помилка р.29&lt;р.30  [ УСЬОГО менше ніж (з них жінок) ]","")</f>
      </c>
      <c r="G54" s="67">
        <f aca="true" t="shared" si="21" ref="G54:AA54">IF(G39&lt;G40,"Помилка р.29&lt;р.30  [ УСЬОГО менше ніж (з них жінок) ]","")</f>
      </c>
      <c r="H54" s="67"/>
      <c r="I54" s="67"/>
      <c r="J54" s="67"/>
      <c r="K54" s="67"/>
      <c r="L54" s="67"/>
      <c r="M54" s="67">
        <f t="shared" si="21"/>
      </c>
      <c r="N54" s="67">
        <f t="shared" si="21"/>
      </c>
      <c r="O54" s="67">
        <f t="shared" si="21"/>
      </c>
      <c r="P54" s="67">
        <f t="shared" si="21"/>
      </c>
      <c r="Q54" s="67">
        <f t="shared" si="21"/>
      </c>
      <c r="R54" s="67">
        <f t="shared" si="21"/>
      </c>
      <c r="S54" s="67">
        <f t="shared" si="21"/>
      </c>
      <c r="T54" s="67">
        <f t="shared" si="21"/>
      </c>
      <c r="U54" s="67">
        <f t="shared" si="21"/>
      </c>
      <c r="V54" s="67">
        <f t="shared" si="21"/>
      </c>
      <c r="W54" s="67">
        <f t="shared" si="21"/>
      </c>
      <c r="X54" s="67">
        <f t="shared" si="21"/>
      </c>
      <c r="Y54" s="67">
        <f t="shared" si="21"/>
      </c>
      <c r="Z54" s="67">
        <f t="shared" si="21"/>
      </c>
      <c r="AA54" s="67">
        <f t="shared" si="21"/>
      </c>
      <c r="AB54"/>
    </row>
    <row r="55" spans="1:5" s="19" customFormat="1" ht="12.75">
      <c r="A55" s="68"/>
      <c r="B55" s="69"/>
      <c r="C55" s="70"/>
      <c r="D55" s="70"/>
      <c r="E55" s="68"/>
    </row>
    <row r="56" ht="12.75">
      <c r="A56" s="1"/>
    </row>
    <row r="57" ht="12.75">
      <c r="A57" s="1"/>
    </row>
    <row r="58" spans="1:14" ht="12.75">
      <c r="A58" s="1"/>
      <c r="N58" s="72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</sheetData>
  <sheetProtection/>
  <mergeCells count="46">
    <mergeCell ref="B12:B13"/>
    <mergeCell ref="V1:AA1"/>
    <mergeCell ref="A3:AA3"/>
    <mergeCell ref="I5:P5"/>
    <mergeCell ref="Z6:Z8"/>
    <mergeCell ref="AA6:AA8"/>
    <mergeCell ref="X6:X8"/>
    <mergeCell ref="A1:U1"/>
    <mergeCell ref="A4:A8"/>
    <mergeCell ref="E35:E37"/>
    <mergeCell ref="E15:E29"/>
    <mergeCell ref="W6:W8"/>
    <mergeCell ref="Y6:Y8"/>
    <mergeCell ref="I6:L6"/>
    <mergeCell ref="T7:T8"/>
    <mergeCell ref="Q6:Q8"/>
    <mergeCell ref="R6:U6"/>
    <mergeCell ref="V5:V8"/>
    <mergeCell ref="W5:AA5"/>
    <mergeCell ref="B36:B37"/>
    <mergeCell ref="E30:E34"/>
    <mergeCell ref="N7:P7"/>
    <mergeCell ref="G7:G8"/>
    <mergeCell ref="H7:H8"/>
    <mergeCell ref="B35:C35"/>
    <mergeCell ref="B14:C14"/>
    <mergeCell ref="B15:B29"/>
    <mergeCell ref="B30:C30"/>
    <mergeCell ref="B31:B34"/>
    <mergeCell ref="B39:C39"/>
    <mergeCell ref="B40:C40"/>
    <mergeCell ref="M6:P6"/>
    <mergeCell ref="B11:C11"/>
    <mergeCell ref="B9:C9"/>
    <mergeCell ref="I7:I8"/>
    <mergeCell ref="F7:F8"/>
    <mergeCell ref="B38:C38"/>
    <mergeCell ref="E4:E8"/>
    <mergeCell ref="F5:H6"/>
    <mergeCell ref="B4:C8"/>
    <mergeCell ref="J7:L7"/>
    <mergeCell ref="R7:R8"/>
    <mergeCell ref="S7:S8"/>
    <mergeCell ref="F4:AA4"/>
    <mergeCell ref="Q5:U5"/>
    <mergeCell ref="U7:U8"/>
  </mergeCells>
  <conditionalFormatting sqref="F11:AA40">
    <cfRule type="cellIs" priority="1" dxfId="0" operator="equal" stopIfTrue="1">
      <formula>0</formula>
    </cfRule>
  </conditionalFormatting>
  <printOptions/>
  <pageMargins left="0.3937007874015748" right="0.1968503937007874" top="0.15748031496062992" bottom="0" header="0" footer="0"/>
  <pageSetup horizontalDpi="300" verticalDpi="300" orientation="landscape" paperSize="8" scale="45" r:id="rId1"/>
  <colBreaks count="1" manualBreakCount="1">
    <brk id="2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demchuk-p</cp:lastModifiedBy>
  <cp:lastPrinted>2011-09-26T09:58:42Z</cp:lastPrinted>
  <dcterms:created xsi:type="dcterms:W3CDTF">2003-09-11T08:34:37Z</dcterms:created>
  <dcterms:modified xsi:type="dcterms:W3CDTF">2011-09-29T10:04:18Z</dcterms:modified>
  <cp:category/>
  <cp:version/>
  <cp:contentType/>
  <cp:contentStatus/>
</cp:coreProperties>
</file>